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60" yWindow="960" windowWidth="15600" windowHeight="8880" activeTab="0"/>
  </bookViews>
  <sheets>
    <sheet name="Instructions" sheetId="1" r:id="rId1"/>
    <sheet name="Headcount" sheetId="2" r:id="rId2"/>
    <sheet name="Budget" sheetId="3" r:id="rId3"/>
    <sheet name="Traffic Forecast" sheetId="4" r:id="rId4"/>
    <sheet name="Revenue" sheetId="5" r:id="rId5"/>
    <sheet name="Roll-up" sheetId="6" r:id="rId6"/>
    <sheet name="Cash Waterfall" sheetId="7" r:id="rId7"/>
  </sheets>
  <definedNames/>
  <calcPr fullCalcOnLoad="1"/>
</workbook>
</file>

<file path=xl/comments2.xml><?xml version="1.0" encoding="utf-8"?>
<comments xmlns="http://schemas.openxmlformats.org/spreadsheetml/2006/main">
  <authors>
    <author>Laura Duggan</author>
  </authors>
  <commentList>
    <comment ref="C17" authorId="0">
      <text>
        <r>
          <rPr>
            <sz val="9"/>
            <rFont val="Trebuchet MS"/>
            <family val="0"/>
          </rPr>
          <t xml:space="preserve">If you are planning on paying a bonus at the end of year, you should accrue for it, so you set aside money. </t>
        </r>
      </text>
    </comment>
    <comment ref="C20" authorId="0">
      <text>
        <r>
          <rPr>
            <sz val="9"/>
            <rFont val="Trebuchet MS"/>
            <family val="0"/>
          </rPr>
          <t>You could include an individual line for each of the taxes (city, state, federal). The range for taxes is 11%-18.5 % depending on the location, and whether you have a local or city tax.</t>
        </r>
      </text>
    </comment>
    <comment ref="B21" authorId="0">
      <text>
        <r>
          <rPr>
            <sz val="9"/>
            <rFont val="Trebuchet MS"/>
            <family val="0"/>
          </rPr>
          <t>The totals are carried over to the Budget Worksheet</t>
        </r>
      </text>
    </comment>
  </commentList>
</comments>
</file>

<file path=xl/comments3.xml><?xml version="1.0" encoding="utf-8"?>
<comments xmlns="http://schemas.openxmlformats.org/spreadsheetml/2006/main">
  <authors>
    <author>Laura Duggan</author>
    <author>Dirk-Jan de Vos</author>
  </authors>
  <commentList>
    <comment ref="B8" authorId="0">
      <text>
        <r>
          <rPr>
            <sz val="9"/>
            <rFont val="Trebuchet MS"/>
            <family val="0"/>
          </rPr>
          <t>From Heads Worksheet</t>
        </r>
      </text>
    </comment>
    <comment ref="C10" authorId="0">
      <text>
        <r>
          <rPr>
            <sz val="9"/>
            <rFont val="Trebuchet MS"/>
            <family val="0"/>
          </rPr>
          <t>Includes your bookkeeper and accountant</t>
        </r>
      </text>
    </comment>
    <comment ref="D10" authorId="0">
      <text>
        <r>
          <rPr>
            <sz val="9"/>
            <rFont val="Trebuchet MS"/>
            <family val="0"/>
          </rPr>
          <t xml:space="preserve">All the figures in this area are you best estimates, amortized over a year
</t>
        </r>
      </text>
    </comment>
    <comment ref="C12" authorId="0">
      <text>
        <r>
          <rPr>
            <b/>
            <sz val="9"/>
            <rFont val="Trebuchet MS"/>
            <family val="0"/>
          </rPr>
          <t>Outsourced programming services</t>
        </r>
      </text>
    </comment>
    <comment ref="C21" authorId="0">
      <text>
        <r>
          <rPr>
            <sz val="9"/>
            <rFont val="Trebuchet MS"/>
            <family val="0"/>
          </rPr>
          <t xml:space="preserve">Figures come from the Meta Rev worksheet
</t>
        </r>
      </text>
    </comment>
    <comment ref="C29" authorId="0">
      <text>
        <r>
          <rPr>
            <sz val="9"/>
            <rFont val="Trebuchet MS"/>
            <family val="0"/>
          </rPr>
          <t xml:space="preserve">Anything under $2000 goes here; over $2k will be tracked as a captial expense
</t>
        </r>
      </text>
    </comment>
    <comment ref="B38" authorId="0">
      <text>
        <r>
          <rPr>
            <b/>
            <sz val="9"/>
            <rFont val="Trebuchet MS"/>
            <family val="0"/>
          </rPr>
          <t>Record anything over $2,000 that you expect to buy.</t>
        </r>
      </text>
    </comment>
    <comment ref="C45" authorId="1">
      <text>
        <r>
          <rPr>
            <b/>
            <sz val="9"/>
            <rFont val="Tahoma"/>
            <family val="2"/>
          </rPr>
          <t>Dirk-Jan de Vos:</t>
        </r>
        <r>
          <rPr>
            <sz val="9"/>
            <rFont val="Tahoma"/>
            <family val="2"/>
          </rPr>
          <t xml:space="preserve">
Make sure this is annual interest compounded monthly if you're going to use the current formula</t>
        </r>
      </text>
    </comment>
  </commentList>
</comments>
</file>

<file path=xl/comments4.xml><?xml version="1.0" encoding="utf-8"?>
<comments xmlns="http://schemas.openxmlformats.org/spreadsheetml/2006/main">
  <authors>
    <author/>
  </authors>
  <commentList>
    <comment ref="C7" authorId="0">
      <text>
        <r>
          <rPr>
            <sz val="11"/>
            <rFont val="Trebuchet MS"/>
            <family val="0"/>
          </rPr>
          <t>Wiley:Enter actual January traffic here and reforecast your monthly traffic using the cells to the right</t>
        </r>
      </text>
    </comment>
  </commentList>
</comments>
</file>

<file path=xl/comments5.xml><?xml version="1.0" encoding="utf-8"?>
<comments xmlns="http://schemas.openxmlformats.org/spreadsheetml/2006/main">
  <authors>
    <author/>
    <author>Laura Duggan</author>
  </authors>
  <commentList>
    <comment ref="B37" authorId="0">
      <text>
        <r>
          <rPr>
            <sz val="9"/>
            <rFont val="Trebuchet MS"/>
            <family val="2"/>
          </rPr>
          <t>I decide to spend $100 for the month, my cost per visitor averages .30 at Google, so my paid traffic yields 333 visitors</t>
        </r>
      </text>
    </comment>
    <comment ref="B5" authorId="1">
      <text>
        <r>
          <rPr>
            <b/>
            <sz val="9"/>
            <rFont val="Trebuchet MS"/>
            <family val="0"/>
          </rPr>
          <t>Traffic is pulled up from the Traffic Forecast Worksheet</t>
        </r>
        <r>
          <rPr>
            <sz val="9"/>
            <rFont val="Trebuchet MS"/>
            <family val="0"/>
          </rPr>
          <t xml:space="preserve">
</t>
        </r>
      </text>
    </comment>
    <comment ref="B9" authorId="1">
      <text>
        <r>
          <rPr>
            <b/>
            <sz val="9"/>
            <rFont val="Trebuchet MS"/>
            <family val="0"/>
          </rPr>
          <t>This set of figures are the estimate of the percentage of page views which will generate a click (revenue.) Ideally this increases over time.</t>
        </r>
        <r>
          <rPr>
            <sz val="9"/>
            <rFont val="Trebuchet MS"/>
            <family val="0"/>
          </rPr>
          <t xml:space="preserve">
</t>
        </r>
      </text>
    </comment>
    <comment ref="B16" authorId="1">
      <text>
        <r>
          <rPr>
            <b/>
            <sz val="9"/>
            <rFont val="Trebuchet MS"/>
            <family val="0"/>
          </rPr>
          <t>This number is used to calculate revenue from network advertising, which is pased on the percentage of pages with ads on them</t>
        </r>
      </text>
    </comment>
    <comment ref="B18" authorId="1">
      <text>
        <r>
          <rPr>
            <b/>
            <sz val="9"/>
            <rFont val="Trebuchet MS"/>
            <family val="0"/>
          </rPr>
          <t>This section deals with how much each click is worth. Sometimes called Cost Per Click (as it is what the advertisers pay you)</t>
        </r>
      </text>
    </comment>
    <comment ref="B20" authorId="1">
      <text>
        <r>
          <rPr>
            <b/>
            <sz val="9"/>
            <rFont val="Trebuchet MS"/>
            <family val="0"/>
          </rPr>
          <t>You will want to adjust this to real numbers as you monitor the Google reports</t>
        </r>
      </text>
    </comment>
    <comment ref="B22" authorId="1">
      <text>
        <r>
          <rPr>
            <b/>
            <sz val="9"/>
            <rFont val="Trebuchet MS"/>
            <family val="0"/>
          </rPr>
          <t>Delete this row if you are not selling subscriptions</t>
        </r>
      </text>
    </comment>
    <comment ref="B23" authorId="1">
      <text>
        <r>
          <rPr>
            <b/>
            <sz val="9"/>
            <rFont val="Trebuchet MS"/>
            <family val="0"/>
          </rPr>
          <t>This represents any digital or physical product you are selling</t>
        </r>
      </text>
    </comment>
    <comment ref="B12" authorId="1">
      <text>
        <r>
          <rPr>
            <b/>
            <sz val="9"/>
            <rFont val="Trebuchet MS"/>
            <family val="0"/>
          </rPr>
          <t>Delete these if you are not selling subscriptions or products</t>
        </r>
      </text>
    </comment>
    <comment ref="B32" authorId="1">
      <text>
        <r>
          <rPr>
            <b/>
            <sz val="9"/>
            <rFont val="Trebuchet MS"/>
            <family val="0"/>
          </rPr>
          <t>This figure (Sales) is carreid back into your Budget Worksheet</t>
        </r>
      </text>
    </comment>
    <comment ref="B36" authorId="1">
      <text>
        <r>
          <rPr>
            <b/>
            <sz val="9"/>
            <rFont val="Trebuchet MS"/>
            <family val="0"/>
          </rPr>
          <t>This marketing budget is carried back to the Budget Worksheet under Marketing:Paid Traffic</t>
        </r>
      </text>
    </comment>
    <comment ref="B46" authorId="1">
      <text>
        <r>
          <rPr>
            <b/>
            <sz val="9"/>
            <rFont val="Trebuchet MS"/>
            <family val="0"/>
          </rPr>
          <t>Revenue per Visitor minus Cost Per Visitor</t>
        </r>
      </text>
    </comment>
  </commentList>
</comments>
</file>

<file path=xl/comments6.xml><?xml version="1.0" encoding="utf-8"?>
<comments xmlns="http://schemas.openxmlformats.org/spreadsheetml/2006/main">
  <authors>
    <author/>
  </authors>
  <commentList>
    <comment ref="D6" authorId="0">
      <text>
        <r>
          <rPr>
            <sz val="11"/>
            <rFont val="Trebuchet MS"/>
            <family val="0"/>
          </rPr>
          <t>These numbers are projections, based on your gut feeling</t>
        </r>
      </text>
    </comment>
    <comment ref="D11" authorId="0">
      <text>
        <r>
          <rPr>
            <sz val="11"/>
            <rFont val="Trebuchet MS"/>
            <family val="0"/>
          </rPr>
          <t xml:space="preserve">This is an estimate growth rate which we then apply to all expenses.
</t>
        </r>
      </text>
    </comment>
  </commentList>
</comments>
</file>

<file path=xl/comments7.xml><?xml version="1.0" encoding="utf-8"?>
<comments xmlns="http://schemas.openxmlformats.org/spreadsheetml/2006/main">
  <authors>
    <author/>
  </authors>
  <commentList>
    <comment ref="C7" authorId="0">
      <text>
        <r>
          <rPr>
            <sz val="11"/>
            <rFont val="Trebuchet MS"/>
            <family val="0"/>
          </rPr>
          <t xml:space="preserve">Wiley:Enter actual January cash here and reforecast your monthly cash estimate in the cells to the right
</t>
        </r>
      </text>
    </comment>
  </commentList>
</comments>
</file>

<file path=xl/sharedStrings.xml><?xml version="1.0" encoding="utf-8"?>
<sst xmlns="http://schemas.openxmlformats.org/spreadsheetml/2006/main" count="246" uniqueCount="159">
  <si>
    <t>Instructions</t>
  </si>
  <si>
    <t>1) In column A list your employess by title or their name</t>
  </si>
  <si>
    <t>3) This information will automatically roll-up into the Budget tab</t>
  </si>
  <si>
    <t>4) Proceed to the Budget tab</t>
  </si>
  <si>
    <t>FINANCIAL PROJECTIONS</t>
  </si>
  <si>
    <t>YTD</t>
  </si>
  <si>
    <t>January</t>
  </si>
  <si>
    <t>February</t>
  </si>
  <si>
    <t>March</t>
  </si>
  <si>
    <t>April</t>
  </si>
  <si>
    <t>May</t>
  </si>
  <si>
    <t>June</t>
  </si>
  <si>
    <t>July</t>
  </si>
  <si>
    <t>August</t>
  </si>
  <si>
    <t>September</t>
  </si>
  <si>
    <t>October</t>
  </si>
  <si>
    <t>November</t>
  </si>
  <si>
    <t>December</t>
  </si>
  <si>
    <t>TOTALS</t>
  </si>
  <si>
    <t xml:space="preserve"> REVENUE</t>
  </si>
  <si>
    <t>All Revenue (tab Rev)</t>
  </si>
  <si>
    <t>EXPENSES</t>
  </si>
  <si>
    <t>All Headcount (Heads)</t>
  </si>
  <si>
    <t>CONSULTANTS</t>
  </si>
  <si>
    <t>Finance</t>
  </si>
  <si>
    <t>Legal</t>
  </si>
  <si>
    <t>Technology</t>
  </si>
  <si>
    <t>The top line represents the plan or forecast for year, and it won’t change. By looking at this waterfall sheet, you can compare actuals to the plan.</t>
  </si>
  <si>
    <t>A portion of this roll-up data goes into the executive summaries that you might use for investor presentations.</t>
  </si>
  <si>
    <t>AdSense</t>
  </si>
  <si>
    <t>Subscription</t>
  </si>
  <si>
    <t>E-commerce</t>
  </si>
  <si>
    <t>Total CTR/Visitor</t>
  </si>
  <si>
    <t>CPM (% Pages with Ads)</t>
  </si>
  <si>
    <t>Revenue Rates</t>
  </si>
  <si>
    <t>CPM</t>
  </si>
  <si>
    <t>Revenue</t>
  </si>
  <si>
    <t>Affiliate Network (V)</t>
  </si>
  <si>
    <t>AdSense (PV)</t>
  </si>
  <si>
    <t>CPM (PV)</t>
  </si>
  <si>
    <t>Subscription (V)</t>
  </si>
  <si>
    <t>Ecommerce (V)</t>
  </si>
  <si>
    <t>Total revenue</t>
  </si>
  <si>
    <t>Revenue per visitor</t>
  </si>
  <si>
    <t>Paid Traffic Budget</t>
  </si>
  <si>
    <t>Interest Earned</t>
  </si>
  <si>
    <t>New Capital Interest</t>
  </si>
  <si>
    <t>CASH ON HAND</t>
  </si>
  <si>
    <t>META Revenue</t>
  </si>
  <si>
    <t>Traffic (Visitors)</t>
  </si>
  <si>
    <t>Pageviews/Visitor</t>
  </si>
  <si>
    <t>Pageviews (PV)</t>
  </si>
  <si>
    <t>Clickthrough Rate/Visitor</t>
  </si>
  <si>
    <t>Affiliate Network</t>
  </si>
  <si>
    <t>Marketing</t>
  </si>
  <si>
    <t>Operations</t>
  </si>
  <si>
    <t>Capital Equipment Purchases</t>
  </si>
  <si>
    <t>Total expenses</t>
  </si>
  <si>
    <t>Margin</t>
  </si>
  <si>
    <t>Blended cost per visitor</t>
  </si>
  <si>
    <t>Net per visitor</t>
  </si>
  <si>
    <t>Margin per visitor</t>
  </si>
  <si>
    <t>Welcome to the Spartina Internet Business Financial Model</t>
  </si>
  <si>
    <t>Headcount - Confidential</t>
  </si>
  <si>
    <t>Month 1</t>
  </si>
  <si>
    <t>Month 2</t>
  </si>
  <si>
    <t>Month 3</t>
  </si>
  <si>
    <t>Month 4</t>
  </si>
  <si>
    <t>Month 5</t>
  </si>
  <si>
    <t>Month 6</t>
  </si>
  <si>
    <t>Month 7</t>
  </si>
  <si>
    <t>Month 8</t>
  </si>
  <si>
    <t>Month 9</t>
  </si>
  <si>
    <t>Month 10</t>
  </si>
  <si>
    <t>Month 11</t>
  </si>
  <si>
    <t>Month 12</t>
  </si>
  <si>
    <t>Totals</t>
  </si>
  <si>
    <t>CFO</t>
  </si>
  <si>
    <t>CTO &amp; Lead Developer</t>
  </si>
  <si>
    <t>Developer</t>
  </si>
  <si>
    <t xml:space="preserve">Dir. Engineering </t>
  </si>
  <si>
    <t>Front End Developer</t>
  </si>
  <si>
    <t>Client Support</t>
  </si>
  <si>
    <t xml:space="preserve">VP Marketing </t>
  </si>
  <si>
    <t xml:space="preserve">Dir Product Mgmt </t>
  </si>
  <si>
    <t xml:space="preserve">Graphic design </t>
  </si>
  <si>
    <t>Bonus reserve</t>
  </si>
  <si>
    <t>Total with bonus</t>
  </si>
  <si>
    <t>Taxes &amp; benefits</t>
  </si>
  <si>
    <t>TOTAL</t>
  </si>
  <si>
    <t>Headcount</t>
  </si>
  <si>
    <t>Cost per visitor (Paid Traffic)</t>
  </si>
  <si>
    <t>Paid visitors</t>
  </si>
  <si>
    <t>% paid</t>
  </si>
  <si>
    <t>% free</t>
  </si>
  <si>
    <t>Blended cost/visitor</t>
  </si>
  <si>
    <t>NET</t>
  </si>
  <si>
    <t>NET PER VISITOR</t>
  </si>
  <si>
    <t>NET MARGIN</t>
  </si>
  <si>
    <t>Traffic Waterfall Forecasting Model Overview</t>
  </si>
  <si>
    <t xml:space="preserve">Traffic </t>
  </si>
  <si>
    <t>Total</t>
  </si>
  <si>
    <t>% of Plan</t>
  </si>
  <si>
    <t>Plan</t>
  </si>
  <si>
    <t>Cash Waterfall Forecasting Model Overview</t>
  </si>
  <si>
    <t>Your Company Name</t>
  </si>
  <si>
    <t>REVENUE</t>
  </si>
  <si>
    <t>Year 1</t>
  </si>
  <si>
    <t>Year 2</t>
  </si>
  <si>
    <t>Year 3</t>
  </si>
  <si>
    <t>Year 4</t>
  </si>
  <si>
    <t>Year 5</t>
  </si>
  <si>
    <t>Average monthly visitors</t>
  </si>
  <si>
    <t>Average revenue per visitor</t>
  </si>
  <si>
    <t>Heads</t>
  </si>
  <si>
    <t>Consultants</t>
  </si>
  <si>
    <t>Content &amp; Editorial</t>
  </si>
  <si>
    <t>Website Design</t>
  </si>
  <si>
    <t>Marketing (SEO, PR)</t>
  </si>
  <si>
    <t>Other</t>
  </si>
  <si>
    <t>TOTAL STAFF &amp; CONSULTANTS</t>
  </si>
  <si>
    <t>MARKETING</t>
  </si>
  <si>
    <t>Marketing (Paid traffic)</t>
  </si>
  <si>
    <t>OPERATIONS</t>
  </si>
  <si>
    <t>Hosting Provider</t>
  </si>
  <si>
    <t>Phone</t>
  </si>
  <si>
    <t>Rent</t>
  </si>
  <si>
    <t>Office Internet</t>
  </si>
  <si>
    <t>SaaS</t>
  </si>
  <si>
    <t>Software/License Renewal</t>
  </si>
  <si>
    <t>Equipment (Hardware)</t>
  </si>
  <si>
    <t>Supplies, Office Furn.</t>
  </si>
  <si>
    <t>Travel</t>
  </si>
  <si>
    <t>Conference/Tradeshows</t>
  </si>
  <si>
    <t>Dues/Subscriptions</t>
  </si>
  <si>
    <t>Insurance</t>
  </si>
  <si>
    <t>Petty Cash/Entertainment</t>
  </si>
  <si>
    <t>CAPITAL EXPENSES</t>
  </si>
  <si>
    <t>DC Equipment</t>
  </si>
  <si>
    <t>TOTAL EXPENSE</t>
  </si>
  <si>
    <t>GROSS PROFIT (Sales - Marketing)</t>
  </si>
  <si>
    <t>NET PROFIT</t>
  </si>
  <si>
    <t>You start with your projections. Then each month, take the cash figure from your accounting system, and enter the real cash that has gone out. (This doesn’t account for the accruals.)</t>
  </si>
  <si>
    <t>Business Dev't &amp; Sales</t>
  </si>
  <si>
    <t>CEO</t>
  </si>
  <si>
    <t xml:space="preserve"> </t>
  </si>
  <si>
    <r>
      <t xml:space="preserve">On this sheet, the vertical column is what you think will happen in a month, and the last value in each column is what actually happened. Month by month, you enter the actually data and reforecast the remaining months. As the numbers change here, they will affect the </t>
    </r>
    <r>
      <rPr>
        <b/>
        <sz val="11"/>
        <rFont val="Calibri"/>
        <family val="2"/>
      </rPr>
      <t>Meta Revenue</t>
    </r>
    <r>
      <rPr>
        <sz val="11"/>
        <rFont val="Calibri"/>
        <family val="2"/>
      </rPr>
      <t xml:space="preserve"> worksheet.</t>
    </r>
  </si>
  <si>
    <t>2) Enter monthly gross (pre-tax) salary information in the gray cells</t>
  </si>
  <si>
    <t>For complete information about this spreadsheet, please download our document, SIBFM Instructions.doc. In this workbook, cells highlighted in yellow are places for you to enter data. There are comments associated with some of the  cells to guide your input.  The recommended order for completing the worksheet is as follows:</t>
  </si>
  <si>
    <t>STAFF EXPENSES</t>
  </si>
  <si>
    <t>average</t>
  </si>
  <si>
    <r>
      <t xml:space="preserve">Step 2: Go to </t>
    </r>
    <r>
      <rPr>
        <b/>
        <sz val="11"/>
        <color indexed="8"/>
        <rFont val="Calibri"/>
        <family val="2"/>
      </rPr>
      <t>Revenue</t>
    </r>
    <r>
      <rPr>
        <sz val="11"/>
        <color indexed="8"/>
        <rFont val="Calibri"/>
        <family val="2"/>
      </rPr>
      <t xml:space="preserve"> and fill out the numbers.</t>
    </r>
  </si>
  <si>
    <r>
      <t xml:space="preserve">Step 1: Forecast your traffic on </t>
    </r>
    <r>
      <rPr>
        <b/>
        <sz val="11"/>
        <color indexed="8"/>
        <rFont val="Calibri"/>
        <family val="2"/>
      </rPr>
      <t>Traffic Forecast</t>
    </r>
    <r>
      <rPr>
        <sz val="11"/>
        <color indexed="8"/>
        <rFont val="Calibri"/>
        <family val="2"/>
      </rPr>
      <t xml:space="preserve"> sheet (Row 4 all across.)</t>
    </r>
  </si>
  <si>
    <r>
      <t xml:space="preserve">Step 3: Think about how many people you will need, forecast </t>
    </r>
    <r>
      <rPr>
        <b/>
        <sz val="11"/>
        <color indexed="8"/>
        <rFont val="Calibri"/>
        <family val="2"/>
      </rPr>
      <t>Headcount</t>
    </r>
  </si>
  <si>
    <r>
      <t xml:space="preserve">Step 4: Go to the </t>
    </r>
    <r>
      <rPr>
        <b/>
        <sz val="11"/>
        <color indexed="8"/>
        <rFont val="Calibri"/>
        <family val="2"/>
      </rPr>
      <t>Budget</t>
    </r>
    <r>
      <rPr>
        <sz val="11"/>
        <color indexed="8"/>
        <rFont val="Calibri"/>
        <family val="2"/>
      </rPr>
      <t xml:space="preserve"> sheet and estimate your other expenses</t>
    </r>
  </si>
  <si>
    <r>
      <t xml:space="preserve">Step 5: Complete </t>
    </r>
    <r>
      <rPr>
        <b/>
        <sz val="11"/>
        <color indexed="8"/>
        <rFont val="Calibri"/>
        <family val="2"/>
      </rPr>
      <t>Cash Waterfall</t>
    </r>
    <r>
      <rPr>
        <sz val="11"/>
        <color indexed="8"/>
        <rFont val="Calibri"/>
        <family val="2"/>
      </rPr>
      <t xml:space="preserve"> and update monthly</t>
    </r>
  </si>
  <si>
    <r>
      <t>Step 6: Go to line 10 of</t>
    </r>
    <r>
      <rPr>
        <b/>
        <sz val="11"/>
        <color indexed="8"/>
        <rFont val="Calibri"/>
        <family val="2"/>
      </rPr>
      <t xml:space="preserve"> Roll-up </t>
    </r>
    <r>
      <rPr>
        <sz val="11"/>
        <color indexed="8"/>
        <rFont val="Calibri"/>
        <family val="2"/>
      </rPr>
      <t>and add growth rates.</t>
    </r>
  </si>
  <si>
    <t>Copyright 2009 Spartina Inc.</t>
  </si>
  <si>
    <t>Send feedback via www.spartina.com - helping Internet entrepreneurs succeed</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</si>
</sst>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m\-yy;@"/>
    <numFmt numFmtId="173" formatCode="&quot;$&quot;#,##0"/>
    <numFmt numFmtId="174" formatCode="&quot;$&quot;#,##0;&quot;$&quot;\(#,##0\)"/>
    <numFmt numFmtId="175" formatCode="&quot;$&quot;#,##0;\(#,##0\)"/>
    <numFmt numFmtId="176" formatCode="#,##0\ _$;\-#,##0\ _$"/>
    <numFmt numFmtId="177" formatCode="mm/dd/yy;@"/>
    <numFmt numFmtId="178" formatCode="&quot;$&quot;#,##0.00"/>
    <numFmt numFmtId="179" formatCode="#,##0;\(#,##0\)"/>
    <numFmt numFmtId="180" formatCode="0.0%"/>
    <numFmt numFmtId="181" formatCode="##,#0\ _;\-#,##0\ _\\ [$$-C0C]"/>
    <numFmt numFmtId="182" formatCode="&quot;$&quot;#,##0.00;&quot;$&quot;\(#,##0.00\)"/>
    <numFmt numFmtId="183" formatCode="[$$-409]#,##0"/>
    <numFmt numFmtId="184" formatCode="[$$-409]#,##0.00"/>
    <numFmt numFmtId="185" formatCode="[$$-409]#,##0.0000"/>
  </numFmts>
  <fonts count="61">
    <font>
      <sz val="11"/>
      <name val="Trebuchet MS"/>
      <family val="0"/>
    </font>
    <font>
      <sz val="11"/>
      <color indexed="8"/>
      <name val="Calibri"/>
      <family val="2"/>
    </font>
    <font>
      <sz val="8"/>
      <name val="Verdana"/>
      <family val="0"/>
    </font>
    <font>
      <sz val="9"/>
      <name val="Trebuchet MS"/>
      <family val="0"/>
    </font>
    <font>
      <b/>
      <sz val="9"/>
      <name val="Trebuchet MS"/>
      <family val="0"/>
    </font>
    <font>
      <sz val="11"/>
      <name val="Calibri"/>
      <family val="2"/>
    </font>
    <font>
      <b/>
      <sz val="11"/>
      <name val="Calibri"/>
      <family val="2"/>
    </font>
    <font>
      <sz val="9"/>
      <name val="Tahoma"/>
      <family val="2"/>
    </font>
    <font>
      <b/>
      <sz val="9"/>
      <name val="Tahoma"/>
      <family val="2"/>
    </font>
    <font>
      <b/>
      <sz val="11"/>
      <color indexed="8"/>
      <name val="Calibri"/>
      <family val="2"/>
    </font>
    <font>
      <sz val="11"/>
      <color indexed="9"/>
      <name val="Calibri"/>
      <family val="2"/>
    </font>
    <font>
      <sz val="11"/>
      <color indexed="36"/>
      <name val="Calibri"/>
      <family val="2"/>
    </font>
    <font>
      <b/>
      <sz val="11"/>
      <color indexed="52"/>
      <name val="Calibri"/>
      <family val="2"/>
    </font>
    <font>
      <b/>
      <sz val="11"/>
      <color indexed="9"/>
      <name val="Calibri"/>
      <family val="2"/>
    </font>
    <font>
      <i/>
      <sz val="11"/>
      <color indexed="23"/>
      <name val="Calibri"/>
      <family val="2"/>
    </font>
    <font>
      <sz val="11"/>
      <color indexed="20"/>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5"/>
      <name val="Calibri"/>
      <family val="2"/>
    </font>
    <font>
      <sz val="10"/>
      <color indexed="8"/>
      <name val="Calibri"/>
      <family val="2"/>
    </font>
    <font>
      <b/>
      <sz val="10"/>
      <color indexed="8"/>
      <name val="Calibri"/>
      <family val="2"/>
    </font>
    <font>
      <i/>
      <sz val="11"/>
      <color indexed="8"/>
      <name val="Calibri"/>
      <family val="2"/>
    </font>
    <font>
      <sz val="11"/>
      <color indexed="21"/>
      <name val="Calibri"/>
      <family val="2"/>
    </font>
    <font>
      <sz val="9"/>
      <color indexed="8"/>
      <name val="Calibri"/>
      <family val="2"/>
    </font>
    <font>
      <sz val="9"/>
      <color indexed="21"/>
      <name val="Calibri"/>
      <family val="2"/>
    </font>
    <font>
      <b/>
      <sz val="11"/>
      <color indexed="20"/>
      <name val="Calibri"/>
      <family val="2"/>
    </font>
    <font>
      <sz val="11"/>
      <color indexed="11"/>
      <name val="Calibri"/>
      <family val="2"/>
    </font>
    <font>
      <i/>
      <sz val="11"/>
      <color indexed="15"/>
      <name val="Calibri"/>
      <family val="2"/>
    </font>
    <font>
      <b/>
      <sz val="11"/>
      <color indexed="11"/>
      <name val="Calibri"/>
      <family val="2"/>
    </font>
    <font>
      <b/>
      <i/>
      <sz val="11"/>
      <color indexed="8"/>
      <name val="Calibri"/>
      <family val="2"/>
    </font>
    <font>
      <b/>
      <i/>
      <sz val="11"/>
      <color indexed="11"/>
      <name val="Calibri"/>
      <family val="2"/>
    </font>
    <font>
      <b/>
      <sz val="16"/>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6" tint="-0.24997000396251678"/>
      <name val="Calibri"/>
      <family val="2"/>
    </font>
    <font>
      <b/>
      <sz val="11"/>
      <color theme="6" tint="-0.24997000396251678"/>
      <name val="Calibri"/>
      <family val="2"/>
    </font>
    <font>
      <b/>
      <i/>
      <sz val="11"/>
      <color theme="6" tint="-0.24997000396251678"/>
      <name val="Calibri"/>
      <family val="2"/>
    </font>
    <font>
      <b/>
      <i/>
      <sz val="11"/>
      <color theme="1"/>
      <name val="Calibri"/>
      <family val="2"/>
    </font>
    <font>
      <b/>
      <sz val="16"/>
      <color theme="0"/>
      <name val="Calibri"/>
      <family val="2"/>
    </font>
    <font>
      <b/>
      <sz val="8"/>
      <name val="Trebuchet MS"/>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0000"/>
        <bgColor indexed="64"/>
      </patternFill>
    </fill>
    <fill>
      <patternFill patternType="solid">
        <fgColor theme="6" tint="-0.4999699890613556"/>
        <bgColor indexed="64"/>
      </patternFill>
    </fill>
    <fill>
      <patternFill patternType="solid">
        <fgColor theme="6" tint="-0.24997000396251678"/>
        <bgColor indexed="64"/>
      </patternFill>
    </fill>
    <fill>
      <patternFill patternType="solid">
        <fgColor theme="5" tint="-0.24997000396251678"/>
        <bgColor indexed="64"/>
      </patternFill>
    </fill>
    <fill>
      <patternFill patternType="solid">
        <fgColor theme="5" tint="-0.4999699890613556"/>
        <bgColor indexed="64"/>
      </patternFill>
    </fill>
    <fill>
      <patternFill patternType="solid">
        <fgColor theme="0" tint="-0.24997000396251678"/>
        <bgColor indexed="64"/>
      </patternFill>
    </fill>
    <fill>
      <patternFill patternType="solid">
        <fgColor theme="0"/>
        <bgColor indexed="64"/>
      </patternFill>
    </fill>
    <fill>
      <patternFill patternType="solid">
        <fgColor theme="3"/>
        <bgColor indexed="64"/>
      </patternFill>
    </fill>
    <fill>
      <patternFill patternType="solid">
        <fgColor theme="0" tint="-0.3499799966812134"/>
        <bgColor indexed="64"/>
      </patternFill>
    </fill>
    <fill>
      <patternFill patternType="solid">
        <fgColor theme="2" tint="-0.09996999800205231"/>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8"/>
      </right>
      <top/>
      <bottom/>
    </border>
    <border>
      <left/>
      <right style="thin">
        <color indexed="8"/>
      </right>
      <top style="thin">
        <color indexed="8"/>
      </top>
      <bottom/>
    </border>
    <border>
      <left/>
      <right/>
      <top style="thin">
        <color indexed="8"/>
      </top>
      <bottom/>
    </border>
    <border>
      <left style="thin"/>
      <right/>
      <top style="thin"/>
      <bottom style="thin">
        <color indexed="8"/>
      </bottom>
    </border>
    <border>
      <left/>
      <right/>
      <top style="thin"/>
      <bottom style="thin">
        <color indexed="8"/>
      </bottom>
    </border>
    <border>
      <left style="thin"/>
      <right style="thin"/>
      <top style="thin"/>
      <bottom style="thin"/>
    </border>
    <border>
      <left style="thin"/>
      <right/>
      <top style="thin"/>
      <bottom style="double"/>
    </border>
    <border>
      <left/>
      <right/>
      <top style="thin"/>
      <bottom style="double"/>
    </border>
    <border>
      <left style="thin"/>
      <right style="thin"/>
      <top style="thin"/>
      <bottom style="double"/>
    </border>
    <border>
      <left style="thin"/>
      <right style="thin"/>
      <top/>
      <bottom/>
    </border>
    <border>
      <left/>
      <right style="thin"/>
      <top style="thin"/>
      <bottom style="thin">
        <color indexed="8"/>
      </bottom>
    </border>
    <border>
      <left style="thin"/>
      <right/>
      <top style="thin"/>
      <bottom style="thin"/>
    </border>
    <border>
      <left/>
      <right/>
      <top style="thin"/>
      <bottom style="thin"/>
    </border>
    <border>
      <left/>
      <right style="thin"/>
      <top style="thin"/>
      <bottom style="thin"/>
    </border>
    <border>
      <left style="thin"/>
      <right/>
      <top/>
      <bottom style="thin"/>
    </border>
    <border>
      <left/>
      <right/>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style="thin">
        <color indexed="8"/>
      </top>
      <bottom style="thin"/>
    </border>
    <border>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right style="thin"/>
      <top style="thin"/>
      <bottom style="double"/>
    </border>
    <border>
      <left style="thin"/>
      <right style="thin"/>
      <top/>
      <bottom style="thin">
        <color indexed="8"/>
      </bottom>
    </border>
    <border>
      <left style="thin"/>
      <right/>
      <top/>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top style="thin">
        <color indexed="8"/>
      </top>
      <bottom style="thin">
        <color indexed="8"/>
      </bottom>
    </border>
    <border>
      <left/>
      <right style="thin"/>
      <top style="thin">
        <color indexed="8"/>
      </top>
      <bottom/>
    </border>
    <border>
      <left style="thin"/>
      <right/>
      <top style="thin">
        <color indexed="8"/>
      </top>
      <bottom/>
    </border>
  </borders>
  <cellStyleXfs count="61">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19">
    <xf numFmtId="0" fontId="0" fillId="0" borderId="0" xfId="0" applyNumberFormat="1" applyFont="1" applyFill="1" applyBorder="1" applyAlignment="1">
      <alignment/>
    </xf>
    <xf numFmtId="0" fontId="25" fillId="0" borderId="0" xfId="0" applyNumberFormat="1" applyFont="1" applyFill="1" applyBorder="1" applyAlignment="1">
      <alignment wrapText="1"/>
    </xf>
    <xf numFmtId="0" fontId="5" fillId="0" borderId="0" xfId="0" applyNumberFormat="1" applyFont="1" applyFill="1" applyBorder="1" applyAlignment="1">
      <alignment/>
    </xf>
    <xf numFmtId="0" fontId="9" fillId="0" borderId="0" xfId="0" applyNumberFormat="1" applyFont="1" applyFill="1" applyBorder="1" applyAlignment="1">
      <alignment/>
    </xf>
    <xf numFmtId="0" fontId="26" fillId="0" borderId="0" xfId="0" applyNumberFormat="1" applyFont="1" applyFill="1" applyBorder="1" applyAlignment="1">
      <alignment/>
    </xf>
    <xf numFmtId="0" fontId="1" fillId="0" borderId="0" xfId="0" applyNumberFormat="1" applyFont="1" applyFill="1" applyBorder="1" applyAlignment="1">
      <alignment/>
    </xf>
    <xf numFmtId="0" fontId="25" fillId="0" borderId="0" xfId="0" applyNumberFormat="1" applyFont="1" applyFill="1" applyBorder="1" applyAlignment="1">
      <alignment/>
    </xf>
    <xf numFmtId="173" fontId="1" fillId="0" borderId="0" xfId="0" applyNumberFormat="1" applyFont="1" applyFill="1" applyBorder="1" applyAlignment="1">
      <alignment/>
    </xf>
    <xf numFmtId="173" fontId="9" fillId="0" borderId="0" xfId="0" applyNumberFormat="1" applyFont="1" applyFill="1" applyBorder="1" applyAlignment="1">
      <alignment/>
    </xf>
    <xf numFmtId="0" fontId="1" fillId="0" borderId="0" xfId="0" applyNumberFormat="1" applyFont="1" applyFill="1" applyBorder="1" applyAlignment="1">
      <alignment horizontal="right"/>
    </xf>
    <xf numFmtId="0" fontId="5" fillId="0" borderId="0" xfId="0" applyNumberFormat="1" applyFont="1" applyFill="1" applyBorder="1" applyAlignment="1">
      <alignment vertical="center"/>
    </xf>
    <xf numFmtId="0" fontId="1" fillId="0" borderId="0" xfId="0" applyNumberFormat="1" applyFont="1" applyFill="1" applyBorder="1" applyAlignment="1">
      <alignment vertical="center" wrapText="1"/>
    </xf>
    <xf numFmtId="0" fontId="9" fillId="0" borderId="0" xfId="0" applyNumberFormat="1" applyFont="1" applyFill="1" applyBorder="1" applyAlignment="1">
      <alignment vertical="center"/>
    </xf>
    <xf numFmtId="0" fontId="1" fillId="0" borderId="0" xfId="0" applyNumberFormat="1" applyFont="1" applyFill="1" applyBorder="1" applyAlignment="1">
      <alignment horizontal="right" vertical="center"/>
    </xf>
    <xf numFmtId="0" fontId="1" fillId="0" borderId="0" xfId="0" applyNumberFormat="1" applyFont="1" applyFill="1" applyBorder="1" applyAlignment="1">
      <alignment vertical="center"/>
    </xf>
    <xf numFmtId="173" fontId="1" fillId="0" borderId="0" xfId="0" applyNumberFormat="1" applyFont="1" applyFill="1" applyBorder="1" applyAlignment="1">
      <alignment vertical="center"/>
    </xf>
    <xf numFmtId="176" fontId="1" fillId="0" borderId="0" xfId="0" applyNumberFormat="1" applyFont="1" applyFill="1" applyBorder="1" applyAlignment="1">
      <alignment/>
    </xf>
    <xf numFmtId="3" fontId="25" fillId="0" borderId="0" xfId="0" applyNumberFormat="1" applyFont="1" applyFill="1" applyBorder="1" applyAlignment="1">
      <alignment/>
    </xf>
    <xf numFmtId="3" fontId="26" fillId="0" borderId="0" xfId="0" applyNumberFormat="1" applyFont="1" applyFill="1" applyBorder="1" applyAlignment="1">
      <alignment/>
    </xf>
    <xf numFmtId="0" fontId="9" fillId="0" borderId="0" xfId="0" applyNumberFormat="1" applyFont="1" applyFill="1" applyBorder="1" applyAlignment="1">
      <alignment wrapText="1"/>
    </xf>
    <xf numFmtId="3" fontId="25" fillId="0" borderId="0" xfId="0" applyNumberFormat="1" applyFont="1" applyFill="1" applyBorder="1" applyAlignment="1">
      <alignment wrapText="1"/>
    </xf>
    <xf numFmtId="0" fontId="5" fillId="0" borderId="0" xfId="0" applyNumberFormat="1" applyFont="1" applyFill="1" applyBorder="1" applyAlignment="1">
      <alignment wrapText="1"/>
    </xf>
    <xf numFmtId="176" fontId="25" fillId="0" borderId="0" xfId="0" applyNumberFormat="1" applyFont="1" applyFill="1" applyBorder="1" applyAlignment="1">
      <alignment/>
    </xf>
    <xf numFmtId="3" fontId="1" fillId="0" borderId="0" xfId="0" applyNumberFormat="1" applyFont="1" applyFill="1" applyBorder="1" applyAlignment="1">
      <alignment/>
    </xf>
    <xf numFmtId="178" fontId="1" fillId="0" borderId="0" xfId="0" applyNumberFormat="1" applyFont="1" applyFill="1" applyBorder="1" applyAlignment="1">
      <alignment/>
    </xf>
    <xf numFmtId="9" fontId="1" fillId="0" borderId="0" xfId="0" applyNumberFormat="1" applyFont="1" applyFill="1" applyBorder="1" applyAlignment="1">
      <alignment/>
    </xf>
    <xf numFmtId="0" fontId="27" fillId="0" borderId="0" xfId="0" applyNumberFormat="1" applyFont="1" applyFill="1" applyBorder="1" applyAlignment="1">
      <alignment/>
    </xf>
    <xf numFmtId="0" fontId="28" fillId="0" borderId="0" xfId="0" applyNumberFormat="1" applyFont="1" applyFill="1" applyBorder="1" applyAlignment="1">
      <alignment/>
    </xf>
    <xf numFmtId="0" fontId="29" fillId="0" borderId="0" xfId="0" applyNumberFormat="1" applyFont="1" applyFill="1" applyBorder="1" applyAlignment="1">
      <alignment/>
    </xf>
    <xf numFmtId="0" fontId="30" fillId="0" borderId="0" xfId="0" applyNumberFormat="1" applyFont="1" applyFill="1" applyBorder="1" applyAlignment="1">
      <alignment/>
    </xf>
    <xf numFmtId="0" fontId="9" fillId="0" borderId="10" xfId="0" applyNumberFormat="1" applyFont="1" applyFill="1" applyBorder="1" applyAlignment="1">
      <alignment horizontal="right" vertical="center"/>
    </xf>
    <xf numFmtId="3" fontId="9" fillId="0" borderId="11" xfId="0" applyNumberFormat="1" applyFont="1" applyFill="1" applyBorder="1" applyAlignment="1">
      <alignment horizontal="right" vertical="center"/>
    </xf>
    <xf numFmtId="3" fontId="31" fillId="0" borderId="0" xfId="0" applyNumberFormat="1" applyFont="1" applyFill="1" applyBorder="1" applyAlignment="1">
      <alignment horizontal="right" vertical="center"/>
    </xf>
    <xf numFmtId="0" fontId="9" fillId="0" borderId="11" xfId="0" applyNumberFormat="1" applyFont="1" applyFill="1" applyBorder="1" applyAlignment="1">
      <alignment horizontal="right" vertical="center"/>
    </xf>
    <xf numFmtId="0" fontId="1" fillId="0" borderId="12" xfId="0" applyNumberFormat="1" applyFont="1" applyFill="1" applyBorder="1" applyAlignment="1">
      <alignment vertical="center"/>
    </xf>
    <xf numFmtId="0" fontId="27" fillId="0" borderId="0" xfId="0" applyNumberFormat="1" applyFont="1" applyFill="1" applyBorder="1" applyAlignment="1">
      <alignment vertical="center"/>
    </xf>
    <xf numFmtId="175" fontId="1" fillId="0" borderId="0" xfId="0" applyNumberFormat="1" applyFont="1" applyFill="1" applyBorder="1" applyAlignment="1">
      <alignment vertical="center"/>
    </xf>
    <xf numFmtId="0" fontId="5" fillId="0" borderId="0" xfId="0" applyNumberFormat="1" applyFont="1" applyFill="1" applyBorder="1" applyAlignment="1">
      <alignment vertical="center" wrapText="1"/>
    </xf>
    <xf numFmtId="172" fontId="9" fillId="22" borderId="13" xfId="0" applyNumberFormat="1" applyFont="1" applyFill="1" applyBorder="1" applyAlignment="1">
      <alignment horizontal="center" vertical="center"/>
    </xf>
    <xf numFmtId="172" fontId="9" fillId="22" borderId="14" xfId="0" applyNumberFormat="1" applyFont="1" applyFill="1" applyBorder="1" applyAlignment="1">
      <alignment horizontal="center" vertical="center"/>
    </xf>
    <xf numFmtId="175" fontId="9" fillId="0" borderId="0" xfId="0" applyNumberFormat="1" applyFont="1" applyFill="1" applyBorder="1" applyAlignment="1">
      <alignment vertical="center"/>
    </xf>
    <xf numFmtId="0" fontId="42" fillId="0" borderId="0" xfId="0" applyNumberFormat="1" applyFont="1" applyFill="1" applyBorder="1" applyAlignment="1">
      <alignment vertical="center" wrapText="1"/>
    </xf>
    <xf numFmtId="0" fontId="42" fillId="33" borderId="0" xfId="0" applyNumberFormat="1" applyFont="1" applyFill="1" applyBorder="1" applyAlignment="1">
      <alignment vertical="center" wrapText="1"/>
    </xf>
    <xf numFmtId="0" fontId="42" fillId="34" borderId="15" xfId="0" applyNumberFormat="1" applyFont="1" applyFill="1" applyBorder="1" applyAlignment="1">
      <alignment horizontal="right" vertical="center"/>
    </xf>
    <xf numFmtId="173" fontId="9" fillId="22" borderId="16" xfId="0" applyNumberFormat="1" applyFont="1" applyFill="1" applyBorder="1" applyAlignment="1">
      <alignment vertical="center"/>
    </xf>
    <xf numFmtId="173" fontId="9" fillId="22" borderId="17" xfId="0" applyNumberFormat="1" applyFont="1" applyFill="1" applyBorder="1" applyAlignment="1">
      <alignment vertical="center"/>
    </xf>
    <xf numFmtId="174" fontId="42" fillId="34" borderId="18" xfId="0" applyNumberFormat="1" applyFont="1" applyFill="1" applyBorder="1" applyAlignment="1">
      <alignment horizontal="right" vertical="center"/>
    </xf>
    <xf numFmtId="173" fontId="42" fillId="21" borderId="19" xfId="0" applyNumberFormat="1" applyFont="1" applyFill="1" applyBorder="1" applyAlignment="1">
      <alignment horizontal="right" vertical="center"/>
    </xf>
    <xf numFmtId="10" fontId="42" fillId="21" borderId="0" xfId="0" applyNumberFormat="1" applyFont="1" applyFill="1" applyBorder="1" applyAlignment="1">
      <alignment vertical="center"/>
    </xf>
    <xf numFmtId="0" fontId="39" fillId="34" borderId="0" xfId="0" applyNumberFormat="1" applyFont="1" applyFill="1" applyBorder="1" applyAlignment="1">
      <alignment vertical="center"/>
    </xf>
    <xf numFmtId="0" fontId="5" fillId="0" borderId="0" xfId="0" applyNumberFormat="1" applyFont="1" applyFill="1" applyBorder="1" applyAlignment="1">
      <alignment vertical="center"/>
    </xf>
    <xf numFmtId="173" fontId="9" fillId="0" borderId="0" xfId="0" applyNumberFormat="1" applyFont="1" applyFill="1" applyBorder="1" applyAlignment="1">
      <alignment/>
    </xf>
    <xf numFmtId="0" fontId="1" fillId="0" borderId="0" xfId="0" applyNumberFormat="1" applyFont="1" applyFill="1" applyBorder="1" applyAlignment="1">
      <alignment/>
    </xf>
    <xf numFmtId="0" fontId="9" fillId="0" borderId="0" xfId="0" applyNumberFormat="1" applyFont="1" applyFill="1" applyBorder="1" applyAlignment="1">
      <alignment horizontal="left" vertical="center"/>
    </xf>
    <xf numFmtId="0" fontId="9" fillId="0" borderId="0" xfId="0" applyNumberFormat="1" applyFont="1" applyFill="1" applyBorder="1" applyAlignment="1">
      <alignment horizontal="right" vertical="center"/>
    </xf>
    <xf numFmtId="0" fontId="9" fillId="35" borderId="13" xfId="0" applyNumberFormat="1" applyFont="1" applyFill="1" applyBorder="1" applyAlignment="1">
      <alignment horizontal="center" vertical="center"/>
    </xf>
    <xf numFmtId="0" fontId="9" fillId="35" borderId="14" xfId="0" applyNumberFormat="1" applyFont="1" applyFill="1" applyBorder="1" applyAlignment="1">
      <alignment horizontal="center" vertical="center"/>
    </xf>
    <xf numFmtId="0" fontId="9" fillId="35" borderId="20" xfId="0" applyNumberFormat="1" applyFont="1" applyFill="1" applyBorder="1" applyAlignment="1">
      <alignment horizontal="center" vertical="center"/>
    </xf>
    <xf numFmtId="174" fontId="9" fillId="35" borderId="21" xfId="0" applyNumberFormat="1" applyFont="1" applyFill="1" applyBorder="1" applyAlignment="1">
      <alignment vertical="center"/>
    </xf>
    <xf numFmtId="174" fontId="9" fillId="35" borderId="22" xfId="0" applyNumberFormat="1" applyFont="1" applyFill="1" applyBorder="1" applyAlignment="1">
      <alignment vertical="center"/>
    </xf>
    <xf numFmtId="174" fontId="9" fillId="35" borderId="23" xfId="0" applyNumberFormat="1" applyFont="1" applyFill="1" applyBorder="1" applyAlignment="1">
      <alignment vertical="center"/>
    </xf>
    <xf numFmtId="174" fontId="42" fillId="36" borderId="21" xfId="0" applyNumberFormat="1" applyFont="1" applyFill="1" applyBorder="1" applyAlignment="1">
      <alignment vertical="center"/>
    </xf>
    <xf numFmtId="174" fontId="42" fillId="36" borderId="22" xfId="0" applyNumberFormat="1" applyFont="1" applyFill="1" applyBorder="1" applyAlignment="1">
      <alignment vertical="center"/>
    </xf>
    <xf numFmtId="174" fontId="42" fillId="36" borderId="23" xfId="0" applyNumberFormat="1" applyFont="1" applyFill="1" applyBorder="1" applyAlignment="1">
      <alignment vertical="center"/>
    </xf>
    <xf numFmtId="9" fontId="1" fillId="10" borderId="24" xfId="0" applyNumberFormat="1" applyFont="1" applyFill="1" applyBorder="1" applyAlignment="1">
      <alignment vertical="center"/>
    </xf>
    <xf numFmtId="9" fontId="1" fillId="10" borderId="25" xfId="0" applyNumberFormat="1" applyFont="1" applyFill="1" applyBorder="1" applyAlignment="1">
      <alignment vertical="center"/>
    </xf>
    <xf numFmtId="9" fontId="1" fillId="10" borderId="26" xfId="0" applyNumberFormat="1" applyFont="1" applyFill="1" applyBorder="1" applyAlignment="1">
      <alignment vertical="center"/>
    </xf>
    <xf numFmtId="176" fontId="1" fillId="0" borderId="0" xfId="0" applyNumberFormat="1" applyFont="1" applyFill="1" applyBorder="1" applyAlignment="1">
      <alignment horizontal="center"/>
    </xf>
    <xf numFmtId="177" fontId="1" fillId="0" borderId="0" xfId="0" applyNumberFormat="1" applyFont="1" applyFill="1" applyBorder="1" applyAlignment="1">
      <alignment/>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right" wrapText="1"/>
    </xf>
    <xf numFmtId="176" fontId="25" fillId="0" borderId="0" xfId="0" applyNumberFormat="1" applyFont="1" applyFill="1" applyBorder="1" applyAlignment="1">
      <alignment horizontal="right"/>
    </xf>
    <xf numFmtId="173" fontId="9" fillId="16" borderId="21" xfId="0" applyNumberFormat="1" applyFont="1" applyFill="1" applyBorder="1" applyAlignment="1">
      <alignment horizontal="center"/>
    </xf>
    <xf numFmtId="173" fontId="9" fillId="16" borderId="22" xfId="0" applyNumberFormat="1" applyFont="1" applyFill="1" applyBorder="1" applyAlignment="1">
      <alignment horizontal="center"/>
    </xf>
    <xf numFmtId="173" fontId="9" fillId="16" borderId="23" xfId="0" applyNumberFormat="1" applyFont="1" applyFill="1" applyBorder="1" applyAlignment="1">
      <alignment horizontal="center"/>
    </xf>
    <xf numFmtId="176" fontId="42" fillId="36" borderId="27" xfId="0" applyNumberFormat="1" applyFont="1" applyFill="1" applyBorder="1" applyAlignment="1">
      <alignment horizontal="right"/>
    </xf>
    <xf numFmtId="176" fontId="42" fillId="36" borderId="28" xfId="0" applyNumberFormat="1" applyFont="1" applyFill="1" applyBorder="1" applyAlignment="1">
      <alignment horizontal="right"/>
    </xf>
    <xf numFmtId="173" fontId="42" fillId="36" borderId="29" xfId="0" applyNumberFormat="1" applyFont="1" applyFill="1" applyBorder="1" applyAlignment="1">
      <alignment/>
    </xf>
    <xf numFmtId="173" fontId="42" fillId="34" borderId="17" xfId="0" applyNumberFormat="1" applyFont="1" applyFill="1" applyBorder="1" applyAlignment="1">
      <alignment horizontal="center" wrapText="1"/>
    </xf>
    <xf numFmtId="173" fontId="1" fillId="0" borderId="0" xfId="0" applyNumberFormat="1" applyFont="1" applyFill="1" applyBorder="1" applyAlignment="1">
      <alignment horizontal="right"/>
    </xf>
    <xf numFmtId="0" fontId="1" fillId="0" borderId="30" xfId="0" applyNumberFormat="1" applyFont="1" applyFill="1" applyBorder="1" applyAlignment="1">
      <alignment horizontal="right"/>
    </xf>
    <xf numFmtId="0" fontId="25" fillId="0" borderId="0" xfId="0" applyNumberFormat="1" applyFont="1" applyFill="1" applyBorder="1" applyAlignment="1">
      <alignment horizontal="right"/>
    </xf>
    <xf numFmtId="176" fontId="1" fillId="35" borderId="31" xfId="0" applyNumberFormat="1" applyFont="1" applyFill="1" applyBorder="1" applyAlignment="1">
      <alignment horizontal="center"/>
    </xf>
    <xf numFmtId="176" fontId="1" fillId="35" borderId="32" xfId="0" applyNumberFormat="1" applyFont="1" applyFill="1" applyBorder="1" applyAlignment="1">
      <alignment horizontal="center"/>
    </xf>
    <xf numFmtId="176" fontId="1" fillId="35" borderId="33" xfId="0" applyNumberFormat="1" applyFont="1" applyFill="1" applyBorder="1" applyAlignment="1">
      <alignment horizontal="center"/>
    </xf>
    <xf numFmtId="172" fontId="9" fillId="35" borderId="24" xfId="0" applyNumberFormat="1" applyFont="1" applyFill="1" applyBorder="1" applyAlignment="1">
      <alignment horizontal="center"/>
    </xf>
    <xf numFmtId="172" fontId="9" fillId="35" borderId="25" xfId="0" applyNumberFormat="1" applyFont="1" applyFill="1" applyBorder="1" applyAlignment="1">
      <alignment horizontal="center"/>
    </xf>
    <xf numFmtId="172" fontId="9" fillId="35" borderId="26" xfId="0" applyNumberFormat="1" applyFont="1" applyFill="1" applyBorder="1" applyAlignment="1">
      <alignment horizontal="center"/>
    </xf>
    <xf numFmtId="173" fontId="42" fillId="37" borderId="18" xfId="0" applyNumberFormat="1" applyFont="1" applyFill="1" applyBorder="1" applyAlignment="1">
      <alignment wrapText="1"/>
    </xf>
    <xf numFmtId="173" fontId="9" fillId="22" borderId="16" xfId="0" applyNumberFormat="1" applyFont="1" applyFill="1" applyBorder="1" applyAlignment="1">
      <alignment/>
    </xf>
    <xf numFmtId="173" fontId="9" fillId="22" borderId="17" xfId="0" applyNumberFormat="1" applyFont="1" applyFill="1" applyBorder="1" applyAlignment="1">
      <alignment/>
    </xf>
    <xf numFmtId="173" fontId="9" fillId="22" borderId="34" xfId="0" applyNumberFormat="1" applyFont="1" applyFill="1" applyBorder="1" applyAlignment="1">
      <alignment/>
    </xf>
    <xf numFmtId="173" fontId="42" fillId="36" borderId="18" xfId="0" applyNumberFormat="1" applyFont="1" applyFill="1" applyBorder="1" applyAlignment="1">
      <alignment/>
    </xf>
    <xf numFmtId="173" fontId="9" fillId="15" borderId="27" xfId="0" applyNumberFormat="1" applyFont="1" applyFill="1" applyBorder="1" applyAlignment="1">
      <alignment/>
    </xf>
    <xf numFmtId="173" fontId="9" fillId="15" borderId="19" xfId="0" applyNumberFormat="1" applyFont="1" applyFill="1" applyBorder="1" applyAlignment="1">
      <alignment/>
    </xf>
    <xf numFmtId="173" fontId="9" fillId="15" borderId="15" xfId="0" applyNumberFormat="1" applyFont="1" applyFill="1" applyBorder="1" applyAlignment="1">
      <alignment/>
    </xf>
    <xf numFmtId="173" fontId="9" fillId="15" borderId="35" xfId="0" applyNumberFormat="1" applyFont="1" applyFill="1" applyBorder="1" applyAlignment="1">
      <alignment/>
    </xf>
    <xf numFmtId="173" fontId="9" fillId="22" borderId="21" xfId="0" applyNumberFormat="1" applyFont="1" applyFill="1" applyBorder="1" applyAlignment="1">
      <alignment/>
    </xf>
    <xf numFmtId="173" fontId="9" fillId="22" borderId="22" xfId="0" applyNumberFormat="1" applyFont="1" applyFill="1" applyBorder="1" applyAlignment="1">
      <alignment/>
    </xf>
    <xf numFmtId="173" fontId="9" fillId="9" borderId="15" xfId="0" applyNumberFormat="1" applyFont="1" applyFill="1" applyBorder="1" applyAlignment="1">
      <alignment/>
    </xf>
    <xf numFmtId="173" fontId="42" fillId="34" borderId="21" xfId="0" applyNumberFormat="1" applyFont="1" applyFill="1" applyBorder="1" applyAlignment="1">
      <alignment/>
    </xf>
    <xf numFmtId="173" fontId="42" fillId="34" borderId="22" xfId="0" applyNumberFormat="1" applyFont="1" applyFill="1" applyBorder="1" applyAlignment="1">
      <alignment/>
    </xf>
    <xf numFmtId="173" fontId="42" fillId="37" borderId="23" xfId="0" applyNumberFormat="1" applyFont="1" applyFill="1" applyBorder="1" applyAlignment="1">
      <alignment/>
    </xf>
    <xf numFmtId="173" fontId="42" fillId="37" borderId="15" xfId="0" applyNumberFormat="1" applyFont="1" applyFill="1" applyBorder="1" applyAlignment="1">
      <alignment/>
    </xf>
    <xf numFmtId="10" fontId="1" fillId="20" borderId="0" xfId="0" applyNumberFormat="1" applyFont="1" applyFill="1" applyBorder="1" applyAlignment="1">
      <alignment horizontal="right"/>
    </xf>
    <xf numFmtId="173" fontId="1" fillId="20" borderId="0" xfId="0" applyNumberFormat="1" applyFont="1" applyFill="1" applyBorder="1" applyAlignment="1">
      <alignment horizontal="right"/>
    </xf>
    <xf numFmtId="173" fontId="1" fillId="3" borderId="21" xfId="0" applyNumberFormat="1" applyFont="1" applyFill="1" applyBorder="1" applyAlignment="1">
      <alignment/>
    </xf>
    <xf numFmtId="173" fontId="1" fillId="3" borderId="22" xfId="0" applyNumberFormat="1" applyFont="1" applyFill="1" applyBorder="1" applyAlignment="1">
      <alignment/>
    </xf>
    <xf numFmtId="173" fontId="1" fillId="3" borderId="23" xfId="0" applyNumberFormat="1" applyFont="1" applyFill="1" applyBorder="1" applyAlignment="1">
      <alignment/>
    </xf>
    <xf numFmtId="0" fontId="1" fillId="0" borderId="0" xfId="0" applyNumberFormat="1" applyFont="1" applyFill="1" applyBorder="1" applyAlignment="1">
      <alignment vertical="center" wrapText="1"/>
    </xf>
    <xf numFmtId="0" fontId="5" fillId="0" borderId="0" xfId="0" applyNumberFormat="1" applyFont="1" applyFill="1" applyBorder="1" applyAlignment="1">
      <alignment vertical="center"/>
    </xf>
    <xf numFmtId="0" fontId="1" fillId="0" borderId="0" xfId="0" applyNumberFormat="1" applyFont="1" applyFill="1" applyBorder="1" applyAlignment="1">
      <alignment/>
    </xf>
    <xf numFmtId="0" fontId="5" fillId="0" borderId="0" xfId="0" applyNumberFormat="1" applyFont="1" applyFill="1" applyBorder="1" applyAlignment="1">
      <alignment vertical="center" wrapText="1"/>
    </xf>
    <xf numFmtId="0" fontId="9" fillId="35" borderId="21" xfId="0" applyNumberFormat="1" applyFont="1" applyFill="1" applyBorder="1" applyAlignment="1">
      <alignment horizontal="center"/>
    </xf>
    <xf numFmtId="0" fontId="9" fillId="35" borderId="22" xfId="0" applyNumberFormat="1" applyFont="1" applyFill="1" applyBorder="1" applyAlignment="1">
      <alignment horizontal="center"/>
    </xf>
    <xf numFmtId="0" fontId="9" fillId="35" borderId="23" xfId="0" applyNumberFormat="1" applyFont="1" applyFill="1" applyBorder="1" applyAlignment="1">
      <alignment horizontal="center"/>
    </xf>
    <xf numFmtId="0" fontId="9" fillId="21" borderId="15" xfId="0" applyNumberFormat="1" applyFont="1" applyFill="1" applyBorder="1" applyAlignment="1">
      <alignment horizontal="right"/>
    </xf>
    <xf numFmtId="3" fontId="1" fillId="15" borderId="27" xfId="0" applyNumberFormat="1" applyFont="1" applyFill="1" applyBorder="1" applyAlignment="1">
      <alignment horizontal="right"/>
    </xf>
    <xf numFmtId="3" fontId="1" fillId="15" borderId="19" xfId="0" applyNumberFormat="1" applyFont="1" applyFill="1" applyBorder="1" applyAlignment="1">
      <alignment horizontal="right"/>
    </xf>
    <xf numFmtId="3" fontId="1" fillId="15" borderId="28" xfId="0" applyNumberFormat="1" applyFont="1" applyFill="1" applyBorder="1" applyAlignment="1">
      <alignment horizontal="right"/>
    </xf>
    <xf numFmtId="10" fontId="1" fillId="4" borderId="0" xfId="0" applyNumberFormat="1" applyFont="1" applyFill="1" applyBorder="1" applyAlignment="1">
      <alignment/>
    </xf>
    <xf numFmtId="10" fontId="1" fillId="35" borderId="16" xfId="0" applyNumberFormat="1" applyFont="1" applyFill="1" applyBorder="1" applyAlignment="1">
      <alignment/>
    </xf>
    <xf numFmtId="10" fontId="1" fillId="35" borderId="17" xfId="0" applyNumberFormat="1" applyFont="1" applyFill="1" applyBorder="1" applyAlignment="1">
      <alignment/>
    </xf>
    <xf numFmtId="10" fontId="1" fillId="35" borderId="34" xfId="0" applyNumberFormat="1" applyFont="1" applyFill="1" applyBorder="1" applyAlignment="1">
      <alignment/>
    </xf>
    <xf numFmtId="10" fontId="1" fillId="35" borderId="21" xfId="0" applyNumberFormat="1" applyFont="1" applyFill="1" applyBorder="1" applyAlignment="1">
      <alignment/>
    </xf>
    <xf numFmtId="10" fontId="1" fillId="35" borderId="22" xfId="0" applyNumberFormat="1" applyFont="1" applyFill="1" applyBorder="1" applyAlignment="1">
      <alignment/>
    </xf>
    <xf numFmtId="10" fontId="1" fillId="35" borderId="23" xfId="0" applyNumberFormat="1" applyFont="1" applyFill="1" applyBorder="1" applyAlignment="1">
      <alignment/>
    </xf>
    <xf numFmtId="178" fontId="1" fillId="38" borderId="0" xfId="0" applyNumberFormat="1" applyFont="1" applyFill="1" applyBorder="1" applyAlignment="1">
      <alignment/>
    </xf>
    <xf numFmtId="178" fontId="1" fillId="4" borderId="0" xfId="0" applyNumberFormat="1" applyFont="1" applyFill="1" applyBorder="1" applyAlignment="1">
      <alignment/>
    </xf>
    <xf numFmtId="178" fontId="1" fillId="4" borderId="31" xfId="0" applyNumberFormat="1" applyFont="1" applyFill="1" applyBorder="1" applyAlignment="1">
      <alignment/>
    </xf>
    <xf numFmtId="178" fontId="1" fillId="4" borderId="32" xfId="0" applyNumberFormat="1" applyFont="1" applyFill="1" applyBorder="1" applyAlignment="1">
      <alignment/>
    </xf>
    <xf numFmtId="178" fontId="1" fillId="4" borderId="33" xfId="0" applyNumberFormat="1" applyFont="1" applyFill="1" applyBorder="1" applyAlignment="1">
      <alignment/>
    </xf>
    <xf numFmtId="178" fontId="1" fillId="4" borderId="36" xfId="0" applyNumberFormat="1" applyFont="1" applyFill="1" applyBorder="1" applyAlignment="1">
      <alignment/>
    </xf>
    <xf numFmtId="178" fontId="1" fillId="4" borderId="30" xfId="0" applyNumberFormat="1" applyFont="1" applyFill="1" applyBorder="1" applyAlignment="1">
      <alignment/>
    </xf>
    <xf numFmtId="178" fontId="1" fillId="4" borderId="24" xfId="0" applyNumberFormat="1" applyFont="1" applyFill="1" applyBorder="1" applyAlignment="1">
      <alignment/>
    </xf>
    <xf numFmtId="178" fontId="1" fillId="4" borderId="25" xfId="0" applyNumberFormat="1" applyFont="1" applyFill="1" applyBorder="1" applyAlignment="1">
      <alignment/>
    </xf>
    <xf numFmtId="178" fontId="1" fillId="4" borderId="26" xfId="0" applyNumberFormat="1" applyFont="1" applyFill="1" applyBorder="1" applyAlignment="1">
      <alignment/>
    </xf>
    <xf numFmtId="173" fontId="9" fillId="35" borderId="16" xfId="0" applyNumberFormat="1" applyFont="1" applyFill="1" applyBorder="1" applyAlignment="1">
      <alignment/>
    </xf>
    <xf numFmtId="173" fontId="9" fillId="35" borderId="17" xfId="0" applyNumberFormat="1" applyFont="1" applyFill="1" applyBorder="1" applyAlignment="1">
      <alignment/>
    </xf>
    <xf numFmtId="173" fontId="9" fillId="35" borderId="34" xfId="0" applyNumberFormat="1" applyFont="1" applyFill="1" applyBorder="1" applyAlignment="1">
      <alignment/>
    </xf>
    <xf numFmtId="173" fontId="9" fillId="21" borderId="18" xfId="0" applyNumberFormat="1" applyFont="1" applyFill="1" applyBorder="1" applyAlignment="1">
      <alignment/>
    </xf>
    <xf numFmtId="180" fontId="1" fillId="0" borderId="0" xfId="0" applyNumberFormat="1" applyFont="1" applyFill="1" applyBorder="1" applyAlignment="1">
      <alignment/>
    </xf>
    <xf numFmtId="178" fontId="42" fillId="37" borderId="18" xfId="0" applyNumberFormat="1" applyFont="1" applyFill="1" applyBorder="1" applyAlignment="1">
      <alignment/>
    </xf>
    <xf numFmtId="178" fontId="42" fillId="34" borderId="16" xfId="0" applyNumberFormat="1" applyFont="1" applyFill="1" applyBorder="1" applyAlignment="1">
      <alignment/>
    </xf>
    <xf numFmtId="178" fontId="42" fillId="34" borderId="17" xfId="0" applyNumberFormat="1" applyFont="1" applyFill="1" applyBorder="1" applyAlignment="1">
      <alignment/>
    </xf>
    <xf numFmtId="178" fontId="42" fillId="34" borderId="34" xfId="0" applyNumberFormat="1" applyFont="1" applyFill="1" applyBorder="1" applyAlignment="1">
      <alignment/>
    </xf>
    <xf numFmtId="173" fontId="1" fillId="4" borderId="0" xfId="0" applyNumberFormat="1" applyFont="1" applyFill="1" applyBorder="1" applyAlignment="1">
      <alignment/>
    </xf>
    <xf numFmtId="173" fontId="1" fillId="4" borderId="31" xfId="0" applyNumberFormat="1" applyFont="1" applyFill="1" applyBorder="1" applyAlignment="1">
      <alignment/>
    </xf>
    <xf numFmtId="173" fontId="1" fillId="4" borderId="32" xfId="0" applyNumberFormat="1" applyFont="1" applyFill="1" applyBorder="1" applyAlignment="1">
      <alignment/>
    </xf>
    <xf numFmtId="173" fontId="1" fillId="4" borderId="33" xfId="0" applyNumberFormat="1" applyFont="1" applyFill="1" applyBorder="1" applyAlignment="1">
      <alignment/>
    </xf>
    <xf numFmtId="178" fontId="1" fillId="35" borderId="21" xfId="0" applyNumberFormat="1" applyFont="1" applyFill="1" applyBorder="1" applyAlignment="1">
      <alignment/>
    </xf>
    <xf numFmtId="178" fontId="1" fillId="35" borderId="22" xfId="0" applyNumberFormat="1" applyFont="1" applyFill="1" applyBorder="1" applyAlignment="1">
      <alignment/>
    </xf>
    <xf numFmtId="178" fontId="1" fillId="35" borderId="23" xfId="0" applyNumberFormat="1" applyFont="1" applyFill="1" applyBorder="1" applyAlignment="1">
      <alignment/>
    </xf>
    <xf numFmtId="173" fontId="42" fillId="34" borderId="16" xfId="0" applyNumberFormat="1" applyFont="1" applyFill="1" applyBorder="1" applyAlignment="1">
      <alignment/>
    </xf>
    <xf numFmtId="173" fontId="42" fillId="34" borderId="17" xfId="0" applyNumberFormat="1" applyFont="1" applyFill="1" applyBorder="1" applyAlignment="1">
      <alignment/>
    </xf>
    <xf numFmtId="173" fontId="42" fillId="34" borderId="34" xfId="0" applyNumberFormat="1" applyFont="1" applyFill="1" applyBorder="1" applyAlignment="1">
      <alignment/>
    </xf>
    <xf numFmtId="178" fontId="39" fillId="36" borderId="21" xfId="0" applyNumberFormat="1" applyFont="1" applyFill="1" applyBorder="1" applyAlignment="1">
      <alignment/>
    </xf>
    <xf numFmtId="178" fontId="39" fillId="36" borderId="22" xfId="0" applyNumberFormat="1" applyFont="1" applyFill="1" applyBorder="1" applyAlignment="1">
      <alignment/>
    </xf>
    <xf numFmtId="178" fontId="39" fillId="36" borderId="23" xfId="0" applyNumberFormat="1" applyFont="1" applyFill="1" applyBorder="1" applyAlignment="1">
      <alignment/>
    </xf>
    <xf numFmtId="9" fontId="39" fillId="36" borderId="21" xfId="0" applyNumberFormat="1" applyFont="1" applyFill="1" applyBorder="1" applyAlignment="1">
      <alignment/>
    </xf>
    <xf numFmtId="9" fontId="39" fillId="36" borderId="22" xfId="0" applyNumberFormat="1" applyFont="1" applyFill="1" applyBorder="1" applyAlignment="1">
      <alignment/>
    </xf>
    <xf numFmtId="9" fontId="39" fillId="36" borderId="23" xfId="0" applyNumberFormat="1" applyFont="1" applyFill="1" applyBorder="1" applyAlignment="1">
      <alignment/>
    </xf>
    <xf numFmtId="0" fontId="9" fillId="35" borderId="21" xfId="0" applyNumberFormat="1" applyFont="1" applyFill="1" applyBorder="1" applyAlignment="1">
      <alignment horizontal="center" vertical="center"/>
    </xf>
    <xf numFmtId="0" fontId="9" fillId="35" borderId="22" xfId="0" applyNumberFormat="1" applyFont="1" applyFill="1" applyBorder="1" applyAlignment="1">
      <alignment horizontal="center" vertical="center"/>
    </xf>
    <xf numFmtId="0" fontId="9" fillId="35" borderId="23" xfId="0" applyNumberFormat="1" applyFont="1" applyFill="1" applyBorder="1" applyAlignment="1">
      <alignment horizontal="center" vertical="center"/>
    </xf>
    <xf numFmtId="3" fontId="55" fillId="0" borderId="37" xfId="0" applyNumberFormat="1" applyFont="1" applyFill="1" applyBorder="1" applyAlignment="1">
      <alignment vertical="center"/>
    </xf>
    <xf numFmtId="3" fontId="55" fillId="0" borderId="38" xfId="0" applyNumberFormat="1" applyFont="1" applyFill="1" applyBorder="1" applyAlignment="1">
      <alignment vertical="center"/>
    </xf>
    <xf numFmtId="3" fontId="9" fillId="9" borderId="38" xfId="0" applyNumberFormat="1" applyFont="1" applyFill="1" applyBorder="1" applyAlignment="1">
      <alignment vertical="center"/>
    </xf>
    <xf numFmtId="0" fontId="5"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42" fillId="36" borderId="21" xfId="0" applyNumberFormat="1" applyFont="1" applyFill="1" applyBorder="1" applyAlignment="1">
      <alignment horizontal="center" vertical="center"/>
    </xf>
    <xf numFmtId="0" fontId="42" fillId="36" borderId="23" xfId="0" applyNumberFormat="1" applyFont="1" applyFill="1" applyBorder="1" applyAlignment="1">
      <alignment horizontal="center" vertical="center"/>
    </xf>
    <xf numFmtId="3" fontId="55" fillId="0" borderId="39" xfId="0" applyNumberFormat="1" applyFont="1" applyFill="1" applyBorder="1" applyAlignment="1">
      <alignment vertical="center"/>
    </xf>
    <xf numFmtId="3" fontId="55" fillId="0" borderId="40" xfId="0" applyNumberFormat="1" applyFont="1" applyFill="1" applyBorder="1" applyAlignment="1">
      <alignment vertical="center"/>
    </xf>
    <xf numFmtId="3" fontId="33" fillId="0" borderId="36" xfId="0" applyNumberFormat="1" applyFont="1" applyFill="1" applyBorder="1" applyAlignment="1">
      <alignment horizontal="center" vertical="center"/>
    </xf>
    <xf numFmtId="10" fontId="27" fillId="0" borderId="19" xfId="0" applyNumberFormat="1" applyFont="1" applyFill="1" applyBorder="1" applyAlignment="1">
      <alignment horizontal="center" vertical="center"/>
    </xf>
    <xf numFmtId="0" fontId="56" fillId="0" borderId="10" xfId="0" applyNumberFormat="1" applyFont="1" applyFill="1" applyBorder="1" applyAlignment="1">
      <alignment horizontal="right" vertical="center"/>
    </xf>
    <xf numFmtId="10" fontId="35" fillId="0" borderId="28" xfId="0" applyNumberFormat="1" applyFont="1" applyFill="1" applyBorder="1" applyAlignment="1">
      <alignment horizontal="center" vertical="center"/>
    </xf>
    <xf numFmtId="3" fontId="57" fillId="0" borderId="31" xfId="0" applyNumberFormat="1" applyFont="1" applyFill="1" applyBorder="1" applyAlignment="1">
      <alignment horizontal="center" vertical="center"/>
    </xf>
    <xf numFmtId="10" fontId="57" fillId="0" borderId="27" xfId="0" applyNumberFormat="1" applyFont="1" applyFill="1" applyBorder="1" applyAlignment="1">
      <alignment horizontal="center" vertical="center"/>
    </xf>
    <xf numFmtId="3" fontId="58" fillId="0" borderId="24" xfId="0" applyNumberFormat="1" applyFont="1" applyFill="1" applyBorder="1" applyAlignment="1">
      <alignment horizontal="center" vertical="center"/>
    </xf>
    <xf numFmtId="174" fontId="53" fillId="9" borderId="40" xfId="0" applyNumberFormat="1" applyFont="1" applyFill="1" applyBorder="1" applyAlignment="1">
      <alignment horizontal="right" vertical="center"/>
    </xf>
    <xf numFmtId="3" fontId="53" fillId="9" borderId="38" xfId="0" applyNumberFormat="1" applyFont="1" applyFill="1" applyBorder="1" applyAlignment="1">
      <alignment horizontal="right" vertical="center"/>
    </xf>
    <xf numFmtId="183" fontId="57" fillId="0" borderId="31" xfId="0" applyNumberFormat="1" applyFont="1" applyFill="1" applyBorder="1" applyAlignment="1">
      <alignment horizontal="center" vertical="center"/>
    </xf>
    <xf numFmtId="183" fontId="33" fillId="0" borderId="36" xfId="0" applyNumberFormat="1" applyFont="1" applyFill="1" applyBorder="1" applyAlignment="1">
      <alignment horizontal="center" vertical="center"/>
    </xf>
    <xf numFmtId="183" fontId="58" fillId="0" borderId="24" xfId="0" applyNumberFormat="1" applyFont="1" applyFill="1" applyBorder="1" applyAlignment="1">
      <alignment horizontal="center" vertical="center"/>
    </xf>
    <xf numFmtId="184" fontId="55" fillId="0" borderId="37" xfId="0" applyNumberFormat="1" applyFont="1" applyFill="1" applyBorder="1" applyAlignment="1">
      <alignment vertical="center"/>
    </xf>
    <xf numFmtId="184" fontId="55" fillId="0" borderId="39" xfId="0" applyNumberFormat="1" applyFont="1" applyFill="1" applyBorder="1" applyAlignment="1">
      <alignment vertical="center"/>
    </xf>
    <xf numFmtId="184" fontId="9" fillId="9" borderId="38" xfId="0" applyNumberFormat="1" applyFont="1" applyFill="1" applyBorder="1" applyAlignment="1">
      <alignment vertical="center"/>
    </xf>
    <xf numFmtId="184" fontId="55" fillId="0" borderId="38" xfId="0" applyNumberFormat="1" applyFont="1" applyFill="1" applyBorder="1" applyAlignment="1">
      <alignment vertical="center"/>
    </xf>
    <xf numFmtId="184" fontId="55" fillId="0" borderId="40" xfId="0" applyNumberFormat="1" applyFont="1" applyFill="1" applyBorder="1" applyAlignment="1">
      <alignment vertical="center"/>
    </xf>
    <xf numFmtId="184" fontId="9" fillId="0" borderId="11" xfId="0" applyNumberFormat="1" applyFont="1" applyFill="1" applyBorder="1" applyAlignment="1">
      <alignment horizontal="right" vertical="center"/>
    </xf>
    <xf numFmtId="184" fontId="53" fillId="9" borderId="38" xfId="0" applyNumberFormat="1" applyFont="1" applyFill="1" applyBorder="1" applyAlignment="1">
      <alignment horizontal="right" vertical="center"/>
    </xf>
    <xf numFmtId="184" fontId="31" fillId="0" borderId="0" xfId="0" applyNumberFormat="1" applyFont="1" applyFill="1" applyBorder="1" applyAlignment="1">
      <alignment horizontal="right" vertical="center"/>
    </xf>
    <xf numFmtId="184" fontId="53" fillId="9" borderId="40" xfId="0" applyNumberFormat="1" applyFont="1" applyFill="1" applyBorder="1" applyAlignment="1">
      <alignment horizontal="right" vertical="center"/>
    </xf>
    <xf numFmtId="184" fontId="31" fillId="0" borderId="0" xfId="0" applyNumberFormat="1" applyFont="1" applyFill="1" applyBorder="1" applyAlignment="1">
      <alignment vertical="center"/>
    </xf>
    <xf numFmtId="0" fontId="25" fillId="0" borderId="0" xfId="0" applyNumberFormat="1" applyFont="1" applyFill="1" applyBorder="1" applyAlignment="1">
      <alignment vertical="center" wrapText="1"/>
    </xf>
    <xf numFmtId="0" fontId="25" fillId="39" borderId="19" xfId="0" applyNumberFormat="1" applyFont="1" applyFill="1" applyBorder="1" applyAlignment="1">
      <alignment vertical="center" wrapText="1"/>
    </xf>
    <xf numFmtId="0" fontId="1" fillId="39" borderId="19" xfId="0" applyNumberFormat="1" applyFont="1" applyFill="1" applyBorder="1" applyAlignment="1">
      <alignment vertical="center" wrapText="1"/>
    </xf>
    <xf numFmtId="0" fontId="1" fillId="39" borderId="28" xfId="0" applyNumberFormat="1" applyFont="1" applyFill="1" applyBorder="1" applyAlignment="1">
      <alignment vertical="center" wrapText="1"/>
    </xf>
    <xf numFmtId="0" fontId="59" fillId="34" borderId="15" xfId="0" applyNumberFormat="1" applyFont="1" applyFill="1" applyBorder="1" applyAlignment="1">
      <alignment vertical="center"/>
    </xf>
    <xf numFmtId="173" fontId="9" fillId="22" borderId="24" xfId="0" applyNumberFormat="1" applyFont="1" applyFill="1" applyBorder="1" applyAlignment="1">
      <alignment vertical="center"/>
    </xf>
    <xf numFmtId="173" fontId="9" fillId="22" borderId="25" xfId="0" applyNumberFormat="1" applyFont="1" applyFill="1" applyBorder="1" applyAlignment="1">
      <alignment vertical="center"/>
    </xf>
    <xf numFmtId="173" fontId="1" fillId="3" borderId="21" xfId="0" applyNumberFormat="1" applyFont="1" applyFill="1" applyBorder="1" applyAlignment="1">
      <alignment vertical="center"/>
    </xf>
    <xf numFmtId="173" fontId="1" fillId="3" borderId="22" xfId="0" applyNumberFormat="1" applyFont="1" applyFill="1" applyBorder="1" applyAlignment="1">
      <alignment vertical="center"/>
    </xf>
    <xf numFmtId="174" fontId="42" fillId="21" borderId="15" xfId="0" applyNumberFormat="1" applyFont="1" applyFill="1" applyBorder="1" applyAlignment="1">
      <alignment vertical="center"/>
    </xf>
    <xf numFmtId="174" fontId="42" fillId="34" borderId="28" xfId="0" applyNumberFormat="1" applyFont="1" applyFill="1" applyBorder="1" applyAlignment="1">
      <alignment vertical="center"/>
    </xf>
    <xf numFmtId="173" fontId="42" fillId="34" borderId="21" xfId="0" applyNumberFormat="1" applyFont="1" applyFill="1" applyBorder="1" applyAlignment="1">
      <alignment vertical="center"/>
    </xf>
    <xf numFmtId="173" fontId="42" fillId="34" borderId="22" xfId="0" applyNumberFormat="1" applyFont="1" applyFill="1" applyBorder="1" applyAlignment="1">
      <alignment vertical="center"/>
    </xf>
    <xf numFmtId="174" fontId="42" fillId="34" borderId="15" xfId="0" applyNumberFormat="1" applyFont="1" applyFill="1" applyBorder="1" applyAlignment="1">
      <alignment vertical="center"/>
    </xf>
    <xf numFmtId="0" fontId="42"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42" fillId="40" borderId="21" xfId="0" applyNumberFormat="1" applyFont="1" applyFill="1" applyBorder="1" applyAlignment="1">
      <alignment horizontal="center" vertical="center"/>
    </xf>
    <xf numFmtId="0" fontId="42" fillId="40" borderId="22" xfId="0" applyNumberFormat="1" applyFont="1" applyFill="1" applyBorder="1" applyAlignment="1">
      <alignment horizontal="center" vertical="center"/>
    </xf>
    <xf numFmtId="0" fontId="42" fillId="40" borderId="23" xfId="0" applyNumberFormat="1" applyFont="1" applyFill="1" applyBorder="1" applyAlignment="1">
      <alignment horizontal="center" vertical="center"/>
    </xf>
    <xf numFmtId="173" fontId="1" fillId="0" borderId="22" xfId="0" applyNumberFormat="1" applyFont="1" applyFill="1" applyBorder="1" applyAlignment="1">
      <alignment horizontal="center"/>
    </xf>
    <xf numFmtId="173" fontId="9" fillId="0" borderId="22" xfId="0" applyNumberFormat="1" applyFont="1" applyFill="1" applyBorder="1" applyAlignment="1">
      <alignment/>
    </xf>
    <xf numFmtId="173" fontId="1" fillId="4" borderId="31" xfId="0" applyNumberFormat="1" applyFont="1" applyFill="1" applyBorder="1" applyAlignment="1">
      <alignment horizontal="center"/>
    </xf>
    <xf numFmtId="173" fontId="1" fillId="4" borderId="32" xfId="0" applyNumberFormat="1" applyFont="1" applyFill="1" applyBorder="1" applyAlignment="1">
      <alignment horizontal="center"/>
    </xf>
    <xf numFmtId="173" fontId="1" fillId="4" borderId="33" xfId="0" applyNumberFormat="1" applyFont="1" applyFill="1" applyBorder="1" applyAlignment="1">
      <alignment horizontal="center"/>
    </xf>
    <xf numFmtId="173" fontId="1" fillId="4" borderId="36" xfId="0" applyNumberFormat="1" applyFont="1" applyFill="1" applyBorder="1" applyAlignment="1">
      <alignment horizontal="center"/>
    </xf>
    <xf numFmtId="173" fontId="1" fillId="4" borderId="0" xfId="0" applyNumberFormat="1" applyFont="1" applyFill="1" applyBorder="1" applyAlignment="1">
      <alignment horizontal="center"/>
    </xf>
    <xf numFmtId="173" fontId="1" fillId="4" borderId="30" xfId="0" applyNumberFormat="1" applyFont="1" applyFill="1" applyBorder="1" applyAlignment="1">
      <alignment horizontal="center"/>
    </xf>
    <xf numFmtId="173" fontId="1" fillId="4" borderId="24" xfId="0" applyNumberFormat="1" applyFont="1" applyFill="1" applyBorder="1" applyAlignment="1">
      <alignment horizontal="center"/>
    </xf>
    <xf numFmtId="173" fontId="1" fillId="4" borderId="25" xfId="0" applyNumberFormat="1" applyFont="1" applyFill="1" applyBorder="1" applyAlignment="1">
      <alignment horizontal="center"/>
    </xf>
    <xf numFmtId="173" fontId="1" fillId="4" borderId="26" xfId="0" applyNumberFormat="1" applyFont="1" applyFill="1" applyBorder="1" applyAlignment="1">
      <alignment horizontal="center"/>
    </xf>
    <xf numFmtId="173" fontId="1" fillId="4" borderId="36" xfId="0" applyNumberFormat="1" applyFont="1" applyFill="1" applyBorder="1" applyAlignment="1">
      <alignment/>
    </xf>
    <xf numFmtId="173" fontId="1" fillId="4" borderId="30" xfId="0" applyNumberFormat="1" applyFont="1" applyFill="1" applyBorder="1" applyAlignment="1">
      <alignment/>
    </xf>
    <xf numFmtId="173" fontId="1" fillId="4" borderId="36" xfId="0" applyNumberFormat="1" applyFont="1" applyFill="1" applyBorder="1" applyAlignment="1">
      <alignment vertical="center"/>
    </xf>
    <xf numFmtId="173" fontId="1" fillId="4" borderId="0" xfId="0" applyNumberFormat="1" applyFont="1" applyFill="1" applyBorder="1" applyAlignment="1">
      <alignment vertical="center"/>
    </xf>
    <xf numFmtId="173" fontId="1" fillId="4" borderId="24" xfId="0" applyNumberFormat="1" applyFont="1" applyFill="1" applyBorder="1" applyAlignment="1">
      <alignment vertical="center"/>
    </xf>
    <xf numFmtId="173" fontId="1" fillId="4" borderId="25" xfId="0" applyNumberFormat="1" applyFont="1" applyFill="1" applyBorder="1" applyAlignment="1">
      <alignment vertical="center"/>
    </xf>
    <xf numFmtId="173" fontId="9" fillId="4" borderId="21" xfId="0" applyNumberFormat="1" applyFont="1" applyFill="1" applyBorder="1" applyAlignment="1">
      <alignment/>
    </xf>
    <xf numFmtId="173" fontId="9" fillId="4" borderId="22" xfId="0" applyNumberFormat="1" applyFont="1" applyFill="1" applyBorder="1" applyAlignment="1">
      <alignment/>
    </xf>
    <xf numFmtId="173" fontId="9" fillId="4" borderId="23" xfId="0" applyNumberFormat="1" applyFont="1" applyFill="1" applyBorder="1" applyAlignment="1">
      <alignment/>
    </xf>
    <xf numFmtId="173" fontId="9" fillId="38" borderId="21" xfId="0" applyNumberFormat="1" applyFont="1" applyFill="1" applyBorder="1" applyAlignment="1">
      <alignment horizontal="center"/>
    </xf>
    <xf numFmtId="173" fontId="9" fillId="38" borderId="22" xfId="0" applyNumberFormat="1" applyFont="1" applyFill="1" applyBorder="1" applyAlignment="1">
      <alignment horizontal="center"/>
    </xf>
    <xf numFmtId="173" fontId="9" fillId="38" borderId="23" xfId="0" applyNumberFormat="1" applyFont="1" applyFill="1" applyBorder="1" applyAlignment="1">
      <alignment horizontal="center"/>
    </xf>
    <xf numFmtId="173" fontId="1" fillId="38" borderId="21" xfId="0" applyNumberFormat="1" applyFont="1" applyFill="1" applyBorder="1" applyAlignment="1">
      <alignment/>
    </xf>
    <xf numFmtId="173" fontId="1" fillId="38" borderId="22" xfId="0" applyNumberFormat="1" applyFont="1" applyFill="1" applyBorder="1" applyAlignment="1">
      <alignment/>
    </xf>
    <xf numFmtId="173" fontId="1" fillId="4" borderId="21" xfId="0" applyNumberFormat="1" applyFont="1" applyFill="1" applyBorder="1" applyAlignment="1">
      <alignment/>
    </xf>
    <xf numFmtId="173" fontId="1" fillId="4" borderId="22" xfId="0" applyNumberFormat="1" applyFont="1" applyFill="1" applyBorder="1" applyAlignment="1">
      <alignment/>
    </xf>
    <xf numFmtId="0" fontId="1" fillId="4" borderId="22" xfId="0" applyNumberFormat="1" applyFont="1" applyFill="1" applyBorder="1" applyAlignment="1">
      <alignment wrapText="1"/>
    </xf>
    <xf numFmtId="173" fontId="42" fillId="15" borderId="15" xfId="0" applyNumberFormat="1" applyFont="1" applyFill="1" applyBorder="1" applyAlignment="1">
      <alignment/>
    </xf>
    <xf numFmtId="173" fontId="1" fillId="35" borderId="21" xfId="0" applyNumberFormat="1" applyFont="1" applyFill="1" applyBorder="1" applyAlignment="1">
      <alignment/>
    </xf>
    <xf numFmtId="173" fontId="1" fillId="35" borderId="22" xfId="0" applyNumberFormat="1" applyFont="1" applyFill="1" applyBorder="1" applyAlignment="1">
      <alignment/>
    </xf>
    <xf numFmtId="10" fontId="1" fillId="0" borderId="0" xfId="0" applyNumberFormat="1" applyFont="1" applyFill="1" applyBorder="1" applyAlignment="1">
      <alignment horizontal="right"/>
    </xf>
    <xf numFmtId="173" fontId="1" fillId="0" borderId="22" xfId="0" applyNumberFormat="1" applyFont="1" applyFill="1" applyBorder="1" applyAlignment="1">
      <alignment/>
    </xf>
    <xf numFmtId="173" fontId="42" fillId="0" borderId="22" xfId="0" applyNumberFormat="1" applyFont="1" applyFill="1" applyBorder="1" applyAlignment="1">
      <alignment/>
    </xf>
    <xf numFmtId="0" fontId="1" fillId="0" borderId="22" xfId="0" applyNumberFormat="1" applyFont="1" applyFill="1" applyBorder="1" applyAlignment="1">
      <alignment wrapText="1"/>
    </xf>
    <xf numFmtId="3" fontId="1" fillId="38" borderId="31" xfId="0" applyNumberFormat="1" applyFont="1" applyFill="1" applyBorder="1" applyAlignment="1">
      <alignment horizontal="center"/>
    </xf>
    <xf numFmtId="3" fontId="1" fillId="38" borderId="32" xfId="0" applyNumberFormat="1" applyFont="1" applyFill="1" applyBorder="1" applyAlignment="1">
      <alignment horizontal="center"/>
    </xf>
    <xf numFmtId="3" fontId="1" fillId="38" borderId="33" xfId="0" applyNumberFormat="1" applyFont="1" applyFill="1" applyBorder="1" applyAlignment="1">
      <alignment horizontal="center"/>
    </xf>
    <xf numFmtId="3" fontId="1" fillId="38" borderId="36" xfId="0" applyNumberFormat="1" applyFont="1" applyFill="1" applyBorder="1" applyAlignment="1">
      <alignment horizontal="center"/>
    </xf>
    <xf numFmtId="3" fontId="1" fillId="38" borderId="0" xfId="0" applyNumberFormat="1" applyFont="1" applyFill="1" applyBorder="1" applyAlignment="1">
      <alignment horizontal="center"/>
    </xf>
    <xf numFmtId="3" fontId="1" fillId="38" borderId="30" xfId="0" applyNumberFormat="1" applyFont="1" applyFill="1" applyBorder="1" applyAlignment="1">
      <alignment horizontal="center"/>
    </xf>
    <xf numFmtId="3" fontId="1" fillId="38" borderId="24" xfId="0" applyNumberFormat="1" applyFont="1" applyFill="1" applyBorder="1" applyAlignment="1">
      <alignment horizontal="center"/>
    </xf>
    <xf numFmtId="3" fontId="1" fillId="38" borderId="25" xfId="0" applyNumberFormat="1" applyFont="1" applyFill="1" applyBorder="1" applyAlignment="1">
      <alignment horizontal="center"/>
    </xf>
    <xf numFmtId="3" fontId="1" fillId="38" borderId="26" xfId="0" applyNumberFormat="1" applyFont="1" applyFill="1" applyBorder="1" applyAlignment="1">
      <alignment horizontal="center"/>
    </xf>
    <xf numFmtId="10" fontId="1" fillId="4" borderId="31" xfId="0" applyNumberFormat="1" applyFont="1" applyFill="1" applyBorder="1" applyAlignment="1">
      <alignment/>
    </xf>
    <xf numFmtId="10" fontId="1" fillId="4" borderId="32" xfId="0" applyNumberFormat="1" applyFont="1" applyFill="1" applyBorder="1" applyAlignment="1">
      <alignment/>
    </xf>
    <xf numFmtId="10" fontId="1" fillId="4" borderId="33" xfId="0" applyNumberFormat="1" applyFont="1" applyFill="1" applyBorder="1" applyAlignment="1">
      <alignment/>
    </xf>
    <xf numFmtId="10" fontId="1" fillId="4" borderId="36" xfId="0" applyNumberFormat="1" applyFont="1" applyFill="1" applyBorder="1" applyAlignment="1">
      <alignment/>
    </xf>
    <xf numFmtId="10" fontId="1" fillId="4" borderId="30" xfId="0" applyNumberFormat="1" applyFont="1" applyFill="1" applyBorder="1" applyAlignment="1">
      <alignment/>
    </xf>
    <xf numFmtId="10" fontId="1" fillId="4" borderId="24" xfId="0" applyNumberFormat="1" applyFont="1" applyFill="1" applyBorder="1" applyAlignment="1">
      <alignment/>
    </xf>
    <xf numFmtId="10" fontId="1" fillId="4" borderId="25" xfId="0" applyNumberFormat="1" applyFont="1" applyFill="1" applyBorder="1" applyAlignment="1">
      <alignment/>
    </xf>
    <xf numFmtId="10" fontId="1" fillId="4" borderId="26" xfId="0" applyNumberFormat="1" applyFont="1" applyFill="1" applyBorder="1" applyAlignment="1">
      <alignment/>
    </xf>
    <xf numFmtId="178" fontId="1" fillId="38" borderId="31" xfId="0" applyNumberFormat="1" applyFont="1" applyFill="1" applyBorder="1" applyAlignment="1">
      <alignment/>
    </xf>
    <xf numFmtId="178" fontId="1" fillId="38" borderId="32" xfId="0" applyNumberFormat="1" applyFont="1" applyFill="1" applyBorder="1" applyAlignment="1">
      <alignment/>
    </xf>
    <xf numFmtId="178" fontId="1" fillId="38" borderId="33" xfId="0" applyNumberFormat="1" applyFont="1" applyFill="1" applyBorder="1" applyAlignment="1">
      <alignment/>
    </xf>
    <xf numFmtId="178" fontId="1" fillId="38" borderId="36" xfId="0" applyNumberFormat="1" applyFont="1" applyFill="1" applyBorder="1" applyAlignment="1">
      <alignment/>
    </xf>
    <xf numFmtId="178" fontId="5" fillId="38" borderId="0" xfId="0" applyNumberFormat="1" applyFont="1" applyFill="1" applyBorder="1" applyAlignment="1">
      <alignment/>
    </xf>
    <xf numFmtId="178" fontId="1" fillId="38" borderId="30" xfId="0" applyNumberFormat="1" applyFont="1" applyFill="1" applyBorder="1" applyAlignment="1">
      <alignment/>
    </xf>
    <xf numFmtId="178" fontId="1" fillId="38" borderId="24" xfId="0" applyNumberFormat="1" applyFont="1" applyFill="1" applyBorder="1" applyAlignment="1">
      <alignment/>
    </xf>
    <xf numFmtId="178" fontId="1" fillId="38" borderId="25" xfId="0" applyNumberFormat="1" applyFont="1" applyFill="1" applyBorder="1" applyAlignment="1">
      <alignment/>
    </xf>
    <xf numFmtId="178" fontId="1" fillId="38" borderId="26" xfId="0" applyNumberFormat="1" applyFont="1" applyFill="1" applyBorder="1" applyAlignment="1">
      <alignment/>
    </xf>
    <xf numFmtId="3" fontId="1" fillId="38" borderId="36" xfId="0" applyNumberFormat="1" applyFont="1" applyFill="1" applyBorder="1" applyAlignment="1">
      <alignment/>
    </xf>
    <xf numFmtId="3" fontId="1" fillId="38" borderId="0" xfId="0" applyNumberFormat="1" applyFont="1" applyFill="1" applyBorder="1" applyAlignment="1">
      <alignment/>
    </xf>
    <xf numFmtId="3" fontId="1" fillId="38" borderId="30" xfId="0" applyNumberFormat="1" applyFont="1" applyFill="1" applyBorder="1" applyAlignment="1">
      <alignment/>
    </xf>
    <xf numFmtId="9" fontId="1" fillId="38" borderId="36" xfId="0" applyNumberFormat="1" applyFont="1" applyFill="1" applyBorder="1" applyAlignment="1">
      <alignment/>
    </xf>
    <xf numFmtId="9" fontId="1" fillId="38" borderId="0" xfId="0" applyNumberFormat="1" applyFont="1" applyFill="1" applyBorder="1" applyAlignment="1">
      <alignment/>
    </xf>
    <xf numFmtId="9" fontId="1" fillId="38" borderId="30" xfId="0" applyNumberFormat="1" applyFont="1" applyFill="1" applyBorder="1" applyAlignment="1">
      <alignment/>
    </xf>
    <xf numFmtId="9" fontId="1" fillId="38" borderId="24" xfId="0" applyNumberFormat="1" applyFont="1" applyFill="1" applyBorder="1" applyAlignment="1">
      <alignment/>
    </xf>
    <xf numFmtId="9" fontId="1" fillId="38" borderId="25" xfId="0" applyNumberFormat="1" applyFont="1" applyFill="1" applyBorder="1" applyAlignment="1">
      <alignment/>
    </xf>
    <xf numFmtId="9" fontId="1" fillId="38" borderId="26" xfId="0" applyNumberFormat="1" applyFont="1" applyFill="1" applyBorder="1" applyAlignment="1">
      <alignment/>
    </xf>
    <xf numFmtId="178" fontId="42" fillId="36" borderId="15" xfId="0" applyNumberFormat="1" applyFont="1" applyFill="1" applyBorder="1" applyAlignment="1">
      <alignment/>
    </xf>
    <xf numFmtId="3" fontId="1" fillId="41" borderId="12" xfId="0" applyNumberFormat="1" applyFont="1" applyFill="1" applyBorder="1" applyAlignment="1">
      <alignment horizontal="right" vertical="center"/>
    </xf>
    <xf numFmtId="3" fontId="1" fillId="41" borderId="41" xfId="0" applyNumberFormat="1" applyFont="1" applyFill="1" applyBorder="1" applyAlignment="1">
      <alignment vertical="center"/>
    </xf>
    <xf numFmtId="182" fontId="1" fillId="41" borderId="0" xfId="0" applyNumberFormat="1" applyFont="1" applyFill="1" applyBorder="1" applyAlignment="1">
      <alignment vertical="center"/>
    </xf>
    <xf numFmtId="182" fontId="1" fillId="41" borderId="30" xfId="0" applyNumberFormat="1" applyFont="1" applyFill="1" applyBorder="1" applyAlignment="1">
      <alignment vertical="center"/>
    </xf>
    <xf numFmtId="3" fontId="1" fillId="4" borderId="42" xfId="0" applyNumberFormat="1" applyFont="1" applyFill="1" applyBorder="1" applyAlignment="1">
      <alignment horizontal="right" vertical="center"/>
    </xf>
    <xf numFmtId="182" fontId="1" fillId="4" borderId="36" xfId="0" applyNumberFormat="1" applyFont="1" applyFill="1" applyBorder="1" applyAlignment="1">
      <alignment vertical="center"/>
    </xf>
    <xf numFmtId="10" fontId="1" fillId="41" borderId="0" xfId="0" applyNumberFormat="1" applyFont="1" applyFill="1" applyBorder="1" applyAlignment="1">
      <alignment vertical="center"/>
    </xf>
    <xf numFmtId="0" fontId="1" fillId="4" borderId="31" xfId="0" applyNumberFormat="1" applyFont="1" applyFill="1" applyBorder="1" applyAlignment="1">
      <alignment vertical="center"/>
    </xf>
    <xf numFmtId="184" fontId="1" fillId="41" borderId="36" xfId="0" applyNumberFormat="1" applyFont="1" applyFill="1" applyBorder="1" applyAlignment="1">
      <alignment vertical="center"/>
    </xf>
    <xf numFmtId="184" fontId="1" fillId="41" borderId="0" xfId="0" applyNumberFormat="1" applyFont="1" applyFill="1" applyBorder="1" applyAlignment="1">
      <alignment vertical="center"/>
    </xf>
    <xf numFmtId="184" fontId="1" fillId="41" borderId="30" xfId="0" applyNumberFormat="1" applyFont="1" applyFill="1" applyBorder="1" applyAlignment="1">
      <alignment vertical="center"/>
    </xf>
    <xf numFmtId="183" fontId="1" fillId="41" borderId="36" xfId="0" applyNumberFormat="1" applyFont="1" applyFill="1" applyBorder="1" applyAlignment="1">
      <alignment vertical="center"/>
    </xf>
    <xf numFmtId="183" fontId="1" fillId="41" borderId="0" xfId="0" applyNumberFormat="1" applyFont="1" applyFill="1" applyBorder="1" applyAlignment="1">
      <alignment vertical="center"/>
    </xf>
    <xf numFmtId="183" fontId="1" fillId="41" borderId="30" xfId="0" applyNumberFormat="1" applyFont="1" applyFill="1" applyBorder="1" applyAlignment="1">
      <alignment vertical="center"/>
    </xf>
    <xf numFmtId="183" fontId="9" fillId="35" borderId="21" xfId="0" applyNumberFormat="1" applyFont="1" applyFill="1" applyBorder="1" applyAlignment="1">
      <alignment vertical="center"/>
    </xf>
    <xf numFmtId="183" fontId="9" fillId="35" borderId="22" xfId="0" applyNumberFormat="1" applyFont="1" applyFill="1" applyBorder="1" applyAlignment="1">
      <alignment vertical="center"/>
    </xf>
    <xf numFmtId="183" fontId="9" fillId="35" borderId="23" xfId="0" applyNumberFormat="1" applyFont="1" applyFill="1" applyBorder="1" applyAlignment="1">
      <alignment vertical="center"/>
    </xf>
    <xf numFmtId="0" fontId="1" fillId="41" borderId="32" xfId="0" applyNumberFormat="1" applyFont="1" applyFill="1" applyBorder="1" applyAlignment="1">
      <alignment vertical="center"/>
    </xf>
    <xf numFmtId="0" fontId="1" fillId="41" borderId="33" xfId="0" applyNumberFormat="1" applyFont="1" applyFill="1" applyBorder="1" applyAlignment="1">
      <alignment vertical="center"/>
    </xf>
    <xf numFmtId="185" fontId="1" fillId="10" borderId="31" xfId="0" applyNumberFormat="1" applyFont="1" applyFill="1" applyBorder="1" applyAlignment="1">
      <alignment vertical="center"/>
    </xf>
    <xf numFmtId="185" fontId="1" fillId="10" borderId="32" xfId="0" applyNumberFormat="1" applyFont="1" applyFill="1" applyBorder="1" applyAlignment="1">
      <alignment vertical="center"/>
    </xf>
    <xf numFmtId="185" fontId="1" fillId="10" borderId="33" xfId="0" applyNumberFormat="1" applyFont="1" applyFill="1" applyBorder="1" applyAlignment="1">
      <alignment vertical="center"/>
    </xf>
    <xf numFmtId="185" fontId="1" fillId="10" borderId="36" xfId="0" applyNumberFormat="1" applyFont="1" applyFill="1" applyBorder="1" applyAlignment="1">
      <alignment vertical="center"/>
    </xf>
    <xf numFmtId="185" fontId="1" fillId="10" borderId="0" xfId="0" applyNumberFormat="1" applyFont="1" applyFill="1" applyBorder="1" applyAlignment="1">
      <alignment vertical="center"/>
    </xf>
    <xf numFmtId="185" fontId="1" fillId="10" borderId="30" xfId="0" applyNumberFormat="1" applyFont="1" applyFill="1" applyBorder="1" applyAlignment="1">
      <alignment vertical="center"/>
    </xf>
    <xf numFmtId="9" fontId="1" fillId="42" borderId="21" xfId="0" applyNumberFormat="1" applyFont="1" applyFill="1" applyBorder="1" applyAlignment="1">
      <alignment vertical="center"/>
    </xf>
    <xf numFmtId="9" fontId="1" fillId="42" borderId="22" xfId="0" applyNumberFormat="1" applyFont="1" applyFill="1" applyBorder="1" applyAlignment="1">
      <alignment vertical="center"/>
    </xf>
    <xf numFmtId="9" fontId="1" fillId="42" borderId="23" xfId="0" applyNumberFormat="1" applyFont="1" applyFill="1" applyBorder="1" applyAlignment="1">
      <alignment vertical="center"/>
    </xf>
    <xf numFmtId="0" fontId="1" fillId="0" borderId="0" xfId="0" applyNumberFormat="1" applyFont="1" applyFill="1" applyBorder="1" applyAlignment="1">
      <alignment vertical="center" wrapText="1"/>
    </xf>
    <xf numFmtId="0" fontId="5" fillId="0" borderId="0" xfId="0" applyNumberFormat="1" applyFont="1" applyFill="1" applyBorder="1" applyAlignment="1">
      <alignment vertical="center"/>
    </xf>
    <xf numFmtId="3" fontId="31" fillId="0" borderId="0" xfId="0" applyNumberFormat="1" applyFont="1" applyFill="1" applyBorder="1" applyAlignment="1">
      <alignment horizontal="left" vertical="center"/>
    </xf>
    <xf numFmtId="3" fontId="31" fillId="0" borderId="0" xfId="0" applyNumberFormat="1" applyFont="1" applyFill="1" applyBorder="1" applyAlignment="1">
      <alignment horizontal="right" vertical="center"/>
    </xf>
    <xf numFmtId="0" fontId="5" fillId="0" borderId="0" xfId="0" applyNumberFormat="1" applyFont="1"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10000"/>
      <rgbColor rgb="00FFFFFF"/>
      <rgbColor rgb="00C0C0C0"/>
      <rgbColor rgb="0033CC66"/>
      <rgbColor rgb="00FFFF00"/>
      <rgbColor rgb="000000FF"/>
      <rgbColor rgb="00339966"/>
      <rgbColor rgb="00FF0000"/>
      <rgbColor rgb="0033CCCC"/>
      <rgbColor rgb="00CCFFFF"/>
      <rgbColor rgb="00FF00FF"/>
      <rgbColor rgb="0000CCFF"/>
      <rgbColor rgb="00008000"/>
      <rgbColor rgb="00969696"/>
      <rgbColor rgb="008000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C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dimension ref="B2:U85"/>
  <sheetViews>
    <sheetView tabSelected="1" zoomScalePageLayoutView="0" workbookViewId="0" topLeftCell="A1">
      <selection activeCell="B18" sqref="B18"/>
    </sheetView>
  </sheetViews>
  <sheetFormatPr defaultColWidth="8.875" defaultRowHeight="19.5" customHeight="1"/>
  <cols>
    <col min="1" max="1" width="3.625" style="110" customWidth="1"/>
    <col min="2" max="2" width="79.125" style="110" bestFit="1" customWidth="1"/>
    <col min="3" max="21" width="15.00390625" style="110" customWidth="1"/>
    <col min="22" max="16384" width="8.875" style="110" customWidth="1"/>
  </cols>
  <sheetData>
    <row r="1" ht="13.5" customHeight="1"/>
    <row r="2" spans="2:21" ht="21">
      <c r="B2" s="200" t="s">
        <v>62</v>
      </c>
      <c r="C2" s="196"/>
      <c r="D2" s="196"/>
      <c r="E2" s="196"/>
      <c r="F2" s="196"/>
      <c r="G2" s="196"/>
      <c r="H2" s="196"/>
      <c r="I2" s="196"/>
      <c r="J2" s="196"/>
      <c r="K2" s="196"/>
      <c r="L2" s="196"/>
      <c r="M2" s="196"/>
      <c r="N2" s="196"/>
      <c r="O2" s="196"/>
      <c r="P2" s="196"/>
      <c r="Q2" s="196"/>
      <c r="R2" s="196"/>
      <c r="S2" s="196"/>
      <c r="T2" s="196"/>
      <c r="U2" s="196"/>
    </row>
    <row r="3" spans="2:21" ht="15">
      <c r="B3" s="197" t="s">
        <v>157</v>
      </c>
      <c r="C3" s="196"/>
      <c r="D3" s="196"/>
      <c r="E3" s="196"/>
      <c r="F3" s="196"/>
      <c r="G3" s="196"/>
      <c r="H3" s="196"/>
      <c r="I3" s="196"/>
      <c r="J3" s="196"/>
      <c r="K3" s="196"/>
      <c r="L3" s="196"/>
      <c r="M3" s="196"/>
      <c r="N3" s="196"/>
      <c r="O3" s="196"/>
      <c r="P3" s="196"/>
      <c r="Q3" s="196"/>
      <c r="R3" s="196"/>
      <c r="S3" s="196"/>
      <c r="T3" s="196"/>
      <c r="U3" s="196"/>
    </row>
    <row r="4" spans="2:21" ht="15">
      <c r="B4" s="197"/>
      <c r="C4" s="196"/>
      <c r="D4" s="196"/>
      <c r="E4" s="196"/>
      <c r="F4" s="196"/>
      <c r="G4" s="196"/>
      <c r="H4" s="196"/>
      <c r="I4" s="196"/>
      <c r="J4" s="196"/>
      <c r="K4" s="196"/>
      <c r="L4" s="196"/>
      <c r="M4" s="196"/>
      <c r="N4" s="196"/>
      <c r="O4" s="196"/>
      <c r="P4" s="196"/>
      <c r="Q4" s="196"/>
      <c r="R4" s="196"/>
      <c r="S4" s="196"/>
      <c r="T4" s="196"/>
      <c r="U4" s="196"/>
    </row>
    <row r="5" spans="2:21" ht="60">
      <c r="B5" s="198" t="s">
        <v>148</v>
      </c>
      <c r="C5" s="196"/>
      <c r="D5" s="196"/>
      <c r="E5" s="196"/>
      <c r="F5" s="196"/>
      <c r="G5" s="196"/>
      <c r="H5" s="196"/>
      <c r="I5" s="196"/>
      <c r="J5" s="196"/>
      <c r="K5" s="196"/>
      <c r="L5" s="196"/>
      <c r="M5" s="196"/>
      <c r="N5" s="196"/>
      <c r="O5" s="196"/>
      <c r="P5" s="196"/>
      <c r="Q5" s="196"/>
      <c r="R5" s="196"/>
      <c r="S5" s="196"/>
      <c r="T5" s="196"/>
      <c r="U5" s="196"/>
    </row>
    <row r="6" spans="2:21" ht="15">
      <c r="B6" s="198"/>
      <c r="C6" s="196"/>
      <c r="D6" s="196"/>
      <c r="E6" s="196"/>
      <c r="F6" s="196"/>
      <c r="G6" s="196"/>
      <c r="H6" s="196"/>
      <c r="I6" s="196"/>
      <c r="J6" s="196"/>
      <c r="K6" s="196"/>
      <c r="L6" s="196"/>
      <c r="M6" s="196"/>
      <c r="N6" s="196"/>
      <c r="O6" s="196"/>
      <c r="P6" s="196"/>
      <c r="Q6" s="196"/>
      <c r="R6" s="196"/>
      <c r="S6" s="196"/>
      <c r="T6" s="196"/>
      <c r="U6" s="196"/>
    </row>
    <row r="7" spans="2:21" ht="15">
      <c r="B7" s="198" t="s">
        <v>152</v>
      </c>
      <c r="C7" s="196"/>
      <c r="D7" s="196"/>
      <c r="E7" s="196"/>
      <c r="F7" s="196"/>
      <c r="G7" s="196"/>
      <c r="H7" s="196"/>
      <c r="I7" s="196"/>
      <c r="J7" s="196"/>
      <c r="K7" s="196"/>
      <c r="L7" s="196"/>
      <c r="M7" s="196"/>
      <c r="N7" s="196"/>
      <c r="O7" s="196"/>
      <c r="P7" s="196"/>
      <c r="Q7" s="196"/>
      <c r="R7" s="196"/>
      <c r="S7" s="196"/>
      <c r="T7" s="196"/>
      <c r="U7" s="196"/>
    </row>
    <row r="8" spans="2:21" ht="15">
      <c r="B8" s="198" t="s">
        <v>151</v>
      </c>
      <c r="C8" s="196"/>
      <c r="D8" s="196"/>
      <c r="E8" s="196"/>
      <c r="F8" s="196"/>
      <c r="G8" s="196"/>
      <c r="H8" s="196"/>
      <c r="I8" s="196"/>
      <c r="J8" s="196"/>
      <c r="K8" s="196"/>
      <c r="L8" s="196"/>
      <c r="M8" s="196"/>
      <c r="N8" s="196"/>
      <c r="O8" s="196"/>
      <c r="P8" s="196"/>
      <c r="Q8" s="196"/>
      <c r="R8" s="196"/>
      <c r="S8" s="196"/>
      <c r="T8" s="196"/>
      <c r="U8" s="196"/>
    </row>
    <row r="9" spans="2:21" ht="15">
      <c r="B9" s="198" t="s">
        <v>153</v>
      </c>
      <c r="C9" s="112"/>
      <c r="D9" s="112"/>
      <c r="E9" s="196"/>
      <c r="F9" s="196"/>
      <c r="G9" s="196"/>
      <c r="H9" s="196"/>
      <c r="I9" s="196"/>
      <c r="J9" s="196"/>
      <c r="K9" s="196"/>
      <c r="L9" s="196"/>
      <c r="M9" s="196"/>
      <c r="N9" s="196"/>
      <c r="O9" s="196"/>
      <c r="P9" s="196"/>
      <c r="Q9" s="196"/>
      <c r="R9" s="196"/>
      <c r="S9" s="196"/>
      <c r="T9" s="196"/>
      <c r="U9" s="196"/>
    </row>
    <row r="10" spans="2:21" ht="15">
      <c r="B10" s="198" t="s">
        <v>154</v>
      </c>
      <c r="C10" s="196"/>
      <c r="D10" s="196"/>
      <c r="E10" s="196"/>
      <c r="F10" s="196"/>
      <c r="G10" s="196"/>
      <c r="H10" s="196"/>
      <c r="I10" s="196"/>
      <c r="J10" s="196"/>
      <c r="K10" s="196"/>
      <c r="L10" s="196"/>
      <c r="M10" s="196"/>
      <c r="N10" s="196"/>
      <c r="O10" s="196"/>
      <c r="P10" s="196"/>
      <c r="Q10" s="196"/>
      <c r="R10" s="196"/>
      <c r="S10" s="196"/>
      <c r="T10" s="196"/>
      <c r="U10" s="196"/>
    </row>
    <row r="11" spans="2:21" ht="15">
      <c r="B11" s="198" t="s">
        <v>155</v>
      </c>
      <c r="C11" s="196"/>
      <c r="D11" s="196"/>
      <c r="E11" s="196"/>
      <c r="F11" s="196"/>
      <c r="G11" s="196"/>
      <c r="H11" s="196"/>
      <c r="I11" s="196"/>
      <c r="J11" s="196"/>
      <c r="K11" s="196"/>
      <c r="L11" s="196"/>
      <c r="M11" s="196"/>
      <c r="N11" s="196"/>
      <c r="O11" s="196"/>
      <c r="P11" s="196"/>
      <c r="Q11" s="196"/>
      <c r="R11" s="196"/>
      <c r="S11" s="196"/>
      <c r="T11" s="196"/>
      <c r="U11" s="196"/>
    </row>
    <row r="12" spans="2:21" ht="15">
      <c r="B12" s="199" t="s">
        <v>156</v>
      </c>
      <c r="C12" s="196"/>
      <c r="D12" s="196"/>
      <c r="E12" s="196"/>
      <c r="F12" s="196"/>
      <c r="G12" s="196"/>
      <c r="H12" s="196"/>
      <c r="I12" s="196"/>
      <c r="J12" s="196"/>
      <c r="K12" s="196"/>
      <c r="L12" s="196"/>
      <c r="M12" s="196"/>
      <c r="N12" s="196"/>
      <c r="O12" s="196"/>
      <c r="P12" s="196"/>
      <c r="Q12" s="196"/>
      <c r="R12" s="196"/>
      <c r="S12" s="196"/>
      <c r="T12" s="196"/>
      <c r="U12" s="196"/>
    </row>
    <row r="13" spans="2:21" ht="15">
      <c r="B13" s="109"/>
      <c r="C13" s="196"/>
      <c r="D13" s="196"/>
      <c r="E13" s="196"/>
      <c r="F13" s="196"/>
      <c r="G13" s="196"/>
      <c r="H13" s="196"/>
      <c r="I13" s="196"/>
      <c r="J13" s="196"/>
      <c r="K13" s="196"/>
      <c r="L13" s="196"/>
      <c r="M13" s="196"/>
      <c r="N13" s="196"/>
      <c r="O13" s="196"/>
      <c r="P13" s="196"/>
      <c r="Q13" s="196"/>
      <c r="R13" s="196"/>
      <c r="S13" s="196"/>
      <c r="T13" s="196"/>
      <c r="U13" s="196"/>
    </row>
    <row r="14" spans="2:21" ht="15">
      <c r="B14" s="196"/>
      <c r="C14" s="196"/>
      <c r="D14" s="196"/>
      <c r="E14" s="196"/>
      <c r="F14" s="196"/>
      <c r="G14" s="196"/>
      <c r="H14" s="196"/>
      <c r="I14" s="196"/>
      <c r="J14" s="196"/>
      <c r="K14" s="196"/>
      <c r="L14" s="196"/>
      <c r="M14" s="196"/>
      <c r="N14" s="196"/>
      <c r="O14" s="196"/>
      <c r="P14" s="196"/>
      <c r="Q14" s="196"/>
      <c r="R14" s="196"/>
      <c r="S14" s="196"/>
      <c r="T14" s="196"/>
      <c r="U14" s="196"/>
    </row>
    <row r="15" spans="2:21" ht="19.5" customHeight="1">
      <c r="B15" s="196" t="s">
        <v>158</v>
      </c>
      <c r="C15" s="196"/>
      <c r="D15" s="196"/>
      <c r="E15" s="196"/>
      <c r="F15" s="196"/>
      <c r="G15" s="196"/>
      <c r="H15" s="196"/>
      <c r="I15" s="196"/>
      <c r="J15" s="196"/>
      <c r="K15" s="196"/>
      <c r="L15" s="196"/>
      <c r="M15" s="196"/>
      <c r="N15" s="196"/>
      <c r="O15" s="196"/>
      <c r="P15" s="196"/>
      <c r="Q15" s="196"/>
      <c r="R15" s="196"/>
      <c r="S15" s="196"/>
      <c r="T15" s="196"/>
      <c r="U15" s="196"/>
    </row>
    <row r="16" spans="2:21" ht="19.5" customHeight="1">
      <c r="B16" s="196"/>
      <c r="C16" s="196"/>
      <c r="D16" s="196"/>
      <c r="E16" s="196"/>
      <c r="F16" s="196"/>
      <c r="G16" s="196"/>
      <c r="H16" s="196"/>
      <c r="I16" s="196"/>
      <c r="J16" s="196"/>
      <c r="K16" s="196"/>
      <c r="L16" s="196"/>
      <c r="M16" s="196"/>
      <c r="N16" s="196"/>
      <c r="O16" s="196"/>
      <c r="P16" s="196"/>
      <c r="Q16" s="196"/>
      <c r="R16" s="196"/>
      <c r="S16" s="196"/>
      <c r="T16" s="196"/>
      <c r="U16" s="196"/>
    </row>
    <row r="17" spans="2:21" ht="19.5" customHeight="1">
      <c r="B17" s="196"/>
      <c r="C17" s="196"/>
      <c r="D17" s="196"/>
      <c r="E17" s="196"/>
      <c r="F17" s="196"/>
      <c r="G17" s="196"/>
      <c r="H17" s="196"/>
      <c r="I17" s="196"/>
      <c r="J17" s="196"/>
      <c r="K17" s="196"/>
      <c r="L17" s="196"/>
      <c r="M17" s="196"/>
      <c r="N17" s="196"/>
      <c r="O17" s="196"/>
      <c r="P17" s="196"/>
      <c r="Q17" s="196"/>
      <c r="R17" s="196"/>
      <c r="S17" s="196"/>
      <c r="T17" s="196"/>
      <c r="U17" s="196"/>
    </row>
    <row r="18" spans="2:21" ht="19.5" customHeight="1">
      <c r="B18" s="196"/>
      <c r="C18" s="196"/>
      <c r="D18" s="196"/>
      <c r="E18" s="196"/>
      <c r="F18" s="196"/>
      <c r="G18" s="196"/>
      <c r="H18" s="196"/>
      <c r="I18" s="196"/>
      <c r="J18" s="196"/>
      <c r="K18" s="196"/>
      <c r="L18" s="196"/>
      <c r="M18" s="196"/>
      <c r="N18" s="196"/>
      <c r="O18" s="196"/>
      <c r="P18" s="196"/>
      <c r="Q18" s="196"/>
      <c r="R18" s="196"/>
      <c r="S18" s="196"/>
      <c r="T18" s="196"/>
      <c r="U18" s="196"/>
    </row>
    <row r="19" spans="2:21" ht="19.5" customHeight="1">
      <c r="B19" s="196"/>
      <c r="C19" s="196"/>
      <c r="D19" s="196"/>
      <c r="E19" s="196"/>
      <c r="F19" s="196"/>
      <c r="G19" s="196"/>
      <c r="H19" s="196"/>
      <c r="I19" s="196"/>
      <c r="J19" s="196"/>
      <c r="K19" s="196"/>
      <c r="L19" s="196"/>
      <c r="M19" s="196"/>
      <c r="N19" s="196"/>
      <c r="O19" s="196"/>
      <c r="P19" s="196"/>
      <c r="Q19" s="196"/>
      <c r="R19" s="196"/>
      <c r="S19" s="196"/>
      <c r="T19" s="196"/>
      <c r="U19" s="196"/>
    </row>
    <row r="20" spans="2:21" ht="19.5" customHeight="1">
      <c r="B20" s="196"/>
      <c r="C20" s="196"/>
      <c r="D20" s="196"/>
      <c r="E20" s="196"/>
      <c r="F20" s="196"/>
      <c r="G20" s="196"/>
      <c r="H20" s="196"/>
      <c r="I20" s="196"/>
      <c r="J20" s="196"/>
      <c r="K20" s="196"/>
      <c r="L20" s="196"/>
      <c r="M20" s="196"/>
      <c r="N20" s="196"/>
      <c r="O20" s="196"/>
      <c r="P20" s="196"/>
      <c r="Q20" s="196"/>
      <c r="R20" s="196"/>
      <c r="S20" s="196"/>
      <c r="T20" s="196"/>
      <c r="U20" s="196"/>
    </row>
    <row r="21" spans="2:21" ht="19.5" customHeight="1">
      <c r="B21" s="196"/>
      <c r="C21" s="196"/>
      <c r="D21" s="196"/>
      <c r="E21" s="196"/>
      <c r="F21" s="196"/>
      <c r="G21" s="196"/>
      <c r="H21" s="196"/>
      <c r="I21" s="196"/>
      <c r="J21" s="196"/>
      <c r="K21" s="196"/>
      <c r="L21" s="196"/>
      <c r="M21" s="196"/>
      <c r="N21" s="196"/>
      <c r="O21" s="196"/>
      <c r="P21" s="196"/>
      <c r="Q21" s="196"/>
      <c r="R21" s="196"/>
      <c r="S21" s="196"/>
      <c r="T21" s="196"/>
      <c r="U21" s="196"/>
    </row>
    <row r="22" spans="2:21" ht="19.5" customHeight="1">
      <c r="B22" s="196"/>
      <c r="C22" s="196"/>
      <c r="D22" s="196"/>
      <c r="E22" s="196"/>
      <c r="F22" s="196"/>
      <c r="G22" s="196"/>
      <c r="H22" s="196"/>
      <c r="I22" s="196"/>
      <c r="J22" s="196"/>
      <c r="K22" s="196"/>
      <c r="L22" s="196"/>
      <c r="M22" s="196"/>
      <c r="N22" s="196"/>
      <c r="O22" s="196"/>
      <c r="P22" s="196"/>
      <c r="Q22" s="196"/>
      <c r="R22" s="196"/>
      <c r="S22" s="196"/>
      <c r="T22" s="196"/>
      <c r="U22" s="196"/>
    </row>
    <row r="23" spans="2:21" ht="19.5" customHeight="1">
      <c r="B23" s="196"/>
      <c r="C23" s="196"/>
      <c r="D23" s="196"/>
      <c r="E23" s="196"/>
      <c r="F23" s="196"/>
      <c r="G23" s="196"/>
      <c r="H23" s="196"/>
      <c r="I23" s="196"/>
      <c r="J23" s="196"/>
      <c r="K23" s="196"/>
      <c r="L23" s="196"/>
      <c r="M23" s="196"/>
      <c r="N23" s="196"/>
      <c r="O23" s="196"/>
      <c r="P23" s="196"/>
      <c r="Q23" s="196"/>
      <c r="R23" s="196"/>
      <c r="S23" s="196"/>
      <c r="T23" s="196"/>
      <c r="U23" s="196"/>
    </row>
    <row r="24" spans="2:21" ht="19.5" customHeight="1">
      <c r="B24" s="196"/>
      <c r="C24" s="196"/>
      <c r="D24" s="196"/>
      <c r="E24" s="196"/>
      <c r="F24" s="196"/>
      <c r="G24" s="196"/>
      <c r="H24" s="196"/>
      <c r="I24" s="196"/>
      <c r="J24" s="196"/>
      <c r="K24" s="196"/>
      <c r="L24" s="196"/>
      <c r="M24" s="196"/>
      <c r="N24" s="196"/>
      <c r="O24" s="196"/>
      <c r="P24" s="196"/>
      <c r="Q24" s="196"/>
      <c r="R24" s="196"/>
      <c r="S24" s="196"/>
      <c r="T24" s="196"/>
      <c r="U24" s="196"/>
    </row>
    <row r="25" spans="2:21" ht="19.5" customHeight="1">
      <c r="B25" s="196"/>
      <c r="C25" s="196"/>
      <c r="D25" s="196"/>
      <c r="E25" s="196"/>
      <c r="F25" s="196"/>
      <c r="G25" s="196"/>
      <c r="H25" s="196"/>
      <c r="I25" s="196"/>
      <c r="J25" s="196"/>
      <c r="K25" s="196"/>
      <c r="L25" s="196"/>
      <c r="M25" s="196"/>
      <c r="N25" s="196"/>
      <c r="O25" s="196"/>
      <c r="P25" s="196"/>
      <c r="Q25" s="196"/>
      <c r="R25" s="196"/>
      <c r="S25" s="196"/>
      <c r="T25" s="196"/>
      <c r="U25" s="196"/>
    </row>
    <row r="26" spans="2:21" ht="19.5" customHeight="1">
      <c r="B26" s="196"/>
      <c r="C26" s="196"/>
      <c r="D26" s="196"/>
      <c r="E26" s="196"/>
      <c r="F26" s="196"/>
      <c r="G26" s="196"/>
      <c r="H26" s="196"/>
      <c r="I26" s="196"/>
      <c r="J26" s="196"/>
      <c r="K26" s="196"/>
      <c r="L26" s="196"/>
      <c r="M26" s="196"/>
      <c r="N26" s="196"/>
      <c r="O26" s="196"/>
      <c r="P26" s="196"/>
      <c r="Q26" s="196"/>
      <c r="R26" s="196"/>
      <c r="S26" s="196"/>
      <c r="T26" s="196"/>
      <c r="U26" s="196"/>
    </row>
    <row r="27" spans="2:21" ht="19.5" customHeight="1">
      <c r="B27" s="196"/>
      <c r="C27" s="196"/>
      <c r="D27" s="196"/>
      <c r="E27" s="196"/>
      <c r="F27" s="196"/>
      <c r="G27" s="196"/>
      <c r="H27" s="196"/>
      <c r="I27" s="196"/>
      <c r="J27" s="196"/>
      <c r="K27" s="196"/>
      <c r="L27" s="196"/>
      <c r="M27" s="196"/>
      <c r="N27" s="196"/>
      <c r="O27" s="196"/>
      <c r="P27" s="196"/>
      <c r="Q27" s="196"/>
      <c r="R27" s="196"/>
      <c r="S27" s="196"/>
      <c r="T27" s="196"/>
      <c r="U27" s="196"/>
    </row>
    <row r="28" spans="2:21" ht="19.5" customHeight="1">
      <c r="B28" s="196"/>
      <c r="C28" s="196"/>
      <c r="D28" s="196"/>
      <c r="E28" s="196"/>
      <c r="F28" s="196"/>
      <c r="G28" s="196"/>
      <c r="H28" s="196"/>
      <c r="I28" s="196"/>
      <c r="J28" s="196"/>
      <c r="K28" s="196"/>
      <c r="L28" s="196"/>
      <c r="M28" s="196"/>
      <c r="N28" s="196"/>
      <c r="O28" s="196"/>
      <c r="P28" s="196"/>
      <c r="Q28" s="196"/>
      <c r="R28" s="196"/>
      <c r="S28" s="196"/>
      <c r="T28" s="196"/>
      <c r="U28" s="196"/>
    </row>
    <row r="29" spans="2:21" ht="19.5" customHeight="1">
      <c r="B29" s="196"/>
      <c r="C29" s="196"/>
      <c r="D29" s="196"/>
      <c r="E29" s="196"/>
      <c r="F29" s="196"/>
      <c r="G29" s="196"/>
      <c r="H29" s="196"/>
      <c r="I29" s="196"/>
      <c r="J29" s="196"/>
      <c r="K29" s="196"/>
      <c r="L29" s="196"/>
      <c r="M29" s="196"/>
      <c r="N29" s="196"/>
      <c r="O29" s="196"/>
      <c r="P29" s="196"/>
      <c r="Q29" s="196"/>
      <c r="R29" s="196"/>
      <c r="S29" s="196"/>
      <c r="T29" s="196"/>
      <c r="U29" s="196"/>
    </row>
    <row r="30" spans="2:21" ht="19.5" customHeight="1">
      <c r="B30" s="196"/>
      <c r="C30" s="196"/>
      <c r="D30" s="196"/>
      <c r="E30" s="196"/>
      <c r="F30" s="196"/>
      <c r="G30" s="196"/>
      <c r="H30" s="196"/>
      <c r="I30" s="196"/>
      <c r="J30" s="196"/>
      <c r="K30" s="196"/>
      <c r="L30" s="196"/>
      <c r="M30" s="196"/>
      <c r="N30" s="196"/>
      <c r="O30" s="196"/>
      <c r="P30" s="196"/>
      <c r="Q30" s="196"/>
      <c r="R30" s="196"/>
      <c r="S30" s="196"/>
      <c r="T30" s="196"/>
      <c r="U30" s="196"/>
    </row>
    <row r="31" spans="2:21" ht="19.5" customHeight="1">
      <c r="B31" s="196"/>
      <c r="C31" s="196"/>
      <c r="D31" s="196"/>
      <c r="E31" s="196"/>
      <c r="F31" s="196"/>
      <c r="G31" s="196"/>
      <c r="H31" s="196"/>
      <c r="I31" s="196"/>
      <c r="J31" s="196"/>
      <c r="K31" s="196"/>
      <c r="L31" s="196"/>
      <c r="M31" s="196"/>
      <c r="N31" s="196"/>
      <c r="O31" s="196"/>
      <c r="P31" s="196"/>
      <c r="Q31" s="196"/>
      <c r="R31" s="196"/>
      <c r="S31" s="196"/>
      <c r="T31" s="196"/>
      <c r="U31" s="196"/>
    </row>
    <row r="32" spans="2:21" ht="19.5" customHeight="1">
      <c r="B32" s="196"/>
      <c r="C32" s="196"/>
      <c r="D32" s="196"/>
      <c r="E32" s="196"/>
      <c r="F32" s="196"/>
      <c r="G32" s="196"/>
      <c r="H32" s="196"/>
      <c r="I32" s="196"/>
      <c r="J32" s="196"/>
      <c r="K32" s="196"/>
      <c r="L32" s="196"/>
      <c r="M32" s="196"/>
      <c r="N32" s="196"/>
      <c r="O32" s="196"/>
      <c r="P32" s="196"/>
      <c r="Q32" s="196"/>
      <c r="R32" s="196"/>
      <c r="S32" s="196"/>
      <c r="T32" s="196"/>
      <c r="U32" s="196"/>
    </row>
    <row r="33" spans="2:21" ht="19.5" customHeight="1">
      <c r="B33" s="196"/>
      <c r="C33" s="196"/>
      <c r="D33" s="196"/>
      <c r="E33" s="196"/>
      <c r="F33" s="196"/>
      <c r="G33" s="196"/>
      <c r="H33" s="196"/>
      <c r="I33" s="196"/>
      <c r="J33" s="196"/>
      <c r="K33" s="196"/>
      <c r="L33" s="196"/>
      <c r="M33" s="196"/>
      <c r="N33" s="196"/>
      <c r="O33" s="196"/>
      <c r="P33" s="196"/>
      <c r="Q33" s="196"/>
      <c r="R33" s="196"/>
      <c r="S33" s="196"/>
      <c r="T33" s="196"/>
      <c r="U33" s="196"/>
    </row>
    <row r="34" spans="2:21" ht="19.5" customHeight="1">
      <c r="B34" s="196"/>
      <c r="C34" s="196"/>
      <c r="D34" s="196"/>
      <c r="E34" s="196"/>
      <c r="F34" s="196"/>
      <c r="G34" s="196"/>
      <c r="H34" s="196"/>
      <c r="I34" s="196"/>
      <c r="J34" s="196"/>
      <c r="K34" s="196"/>
      <c r="L34" s="196"/>
      <c r="M34" s="196"/>
      <c r="N34" s="196"/>
      <c r="O34" s="196"/>
      <c r="P34" s="196"/>
      <c r="Q34" s="196"/>
      <c r="R34" s="196"/>
      <c r="S34" s="196"/>
      <c r="T34" s="196"/>
      <c r="U34" s="196"/>
    </row>
    <row r="35" spans="2:21" ht="19.5" customHeight="1">
      <c r="B35" s="196"/>
      <c r="C35" s="196"/>
      <c r="D35" s="196"/>
      <c r="E35" s="196"/>
      <c r="F35" s="196"/>
      <c r="G35" s="196"/>
      <c r="H35" s="196"/>
      <c r="I35" s="196"/>
      <c r="J35" s="196"/>
      <c r="K35" s="196"/>
      <c r="L35" s="196"/>
      <c r="M35" s="196"/>
      <c r="N35" s="196"/>
      <c r="O35" s="196"/>
      <c r="P35" s="196"/>
      <c r="Q35" s="196"/>
      <c r="R35" s="196"/>
      <c r="S35" s="196"/>
      <c r="T35" s="196"/>
      <c r="U35" s="196"/>
    </row>
    <row r="36" spans="2:21" ht="19.5" customHeight="1">
      <c r="B36" s="196"/>
      <c r="C36" s="196"/>
      <c r="D36" s="196"/>
      <c r="E36" s="196"/>
      <c r="F36" s="196"/>
      <c r="G36" s="196"/>
      <c r="H36" s="196"/>
      <c r="I36" s="196"/>
      <c r="J36" s="196"/>
      <c r="K36" s="196"/>
      <c r="L36" s="196"/>
      <c r="M36" s="196"/>
      <c r="N36" s="196"/>
      <c r="O36" s="196"/>
      <c r="P36" s="196"/>
      <c r="Q36" s="196"/>
      <c r="R36" s="196"/>
      <c r="S36" s="196"/>
      <c r="T36" s="196"/>
      <c r="U36" s="196"/>
    </row>
    <row r="37" spans="2:21" ht="19.5" customHeight="1">
      <c r="B37" s="196"/>
      <c r="C37" s="196"/>
      <c r="D37" s="196"/>
      <c r="E37" s="196"/>
      <c r="F37" s="196"/>
      <c r="G37" s="196"/>
      <c r="H37" s="196"/>
      <c r="I37" s="196"/>
      <c r="J37" s="196"/>
      <c r="K37" s="196"/>
      <c r="L37" s="196"/>
      <c r="M37" s="196"/>
      <c r="N37" s="196"/>
      <c r="O37" s="196"/>
      <c r="P37" s="196"/>
      <c r="Q37" s="196"/>
      <c r="R37" s="196"/>
      <c r="S37" s="196"/>
      <c r="T37" s="196"/>
      <c r="U37" s="196"/>
    </row>
    <row r="38" spans="2:21" ht="19.5" customHeight="1">
      <c r="B38" s="196"/>
      <c r="C38" s="196"/>
      <c r="D38" s="196"/>
      <c r="E38" s="196"/>
      <c r="F38" s="196"/>
      <c r="G38" s="196"/>
      <c r="H38" s="196"/>
      <c r="I38" s="196"/>
      <c r="J38" s="196"/>
      <c r="K38" s="196"/>
      <c r="L38" s="196"/>
      <c r="M38" s="196"/>
      <c r="N38" s="196"/>
      <c r="O38" s="196"/>
      <c r="P38" s="196"/>
      <c r="Q38" s="196"/>
      <c r="R38" s="196"/>
      <c r="S38" s="196"/>
      <c r="T38" s="196"/>
      <c r="U38" s="196"/>
    </row>
    <row r="39" spans="2:21" ht="19.5" customHeight="1">
      <c r="B39" s="196"/>
      <c r="C39" s="196"/>
      <c r="D39" s="196"/>
      <c r="E39" s="196"/>
      <c r="F39" s="196"/>
      <c r="G39" s="196"/>
      <c r="H39" s="196"/>
      <c r="I39" s="196"/>
      <c r="J39" s="196"/>
      <c r="K39" s="196"/>
      <c r="L39" s="196"/>
      <c r="M39" s="196"/>
      <c r="N39" s="196"/>
      <c r="O39" s="196"/>
      <c r="P39" s="196"/>
      <c r="Q39" s="196"/>
      <c r="R39" s="196"/>
      <c r="S39" s="196"/>
      <c r="T39" s="196"/>
      <c r="U39" s="196"/>
    </row>
    <row r="40" spans="2:21" ht="19.5" customHeight="1">
      <c r="B40" s="196"/>
      <c r="C40" s="196"/>
      <c r="D40" s="196"/>
      <c r="E40" s="196"/>
      <c r="F40" s="196"/>
      <c r="G40" s="196"/>
      <c r="H40" s="196"/>
      <c r="I40" s="196"/>
      <c r="J40" s="196"/>
      <c r="K40" s="196"/>
      <c r="L40" s="196"/>
      <c r="M40" s="196"/>
      <c r="N40" s="196"/>
      <c r="O40" s="196"/>
      <c r="P40" s="196"/>
      <c r="Q40" s="196"/>
      <c r="R40" s="196"/>
      <c r="S40" s="196"/>
      <c r="T40" s="196"/>
      <c r="U40" s="196"/>
    </row>
    <row r="41" spans="2:21" ht="19.5" customHeight="1">
      <c r="B41" s="196"/>
      <c r="C41" s="196"/>
      <c r="D41" s="196"/>
      <c r="E41" s="196"/>
      <c r="F41" s="196"/>
      <c r="G41" s="196"/>
      <c r="H41" s="196"/>
      <c r="I41" s="196"/>
      <c r="J41" s="196"/>
      <c r="K41" s="196"/>
      <c r="L41" s="196"/>
      <c r="M41" s="196"/>
      <c r="N41" s="196"/>
      <c r="O41" s="196"/>
      <c r="P41" s="196"/>
      <c r="Q41" s="196"/>
      <c r="R41" s="196"/>
      <c r="S41" s="196"/>
      <c r="T41" s="196"/>
      <c r="U41" s="196"/>
    </row>
    <row r="42" spans="2:21" ht="19.5" customHeight="1">
      <c r="B42" s="196"/>
      <c r="C42" s="196"/>
      <c r="D42" s="196"/>
      <c r="E42" s="196"/>
      <c r="F42" s="196"/>
      <c r="G42" s="196"/>
      <c r="H42" s="196"/>
      <c r="I42" s="196"/>
      <c r="J42" s="196"/>
      <c r="K42" s="196"/>
      <c r="L42" s="196"/>
      <c r="M42" s="196"/>
      <c r="N42" s="196"/>
      <c r="O42" s="196"/>
      <c r="P42" s="196"/>
      <c r="Q42" s="196"/>
      <c r="R42" s="196"/>
      <c r="S42" s="196"/>
      <c r="T42" s="196"/>
      <c r="U42" s="196"/>
    </row>
    <row r="43" spans="2:21" ht="19.5" customHeight="1">
      <c r="B43" s="196"/>
      <c r="C43" s="196"/>
      <c r="D43" s="196"/>
      <c r="E43" s="196"/>
      <c r="F43" s="196"/>
      <c r="G43" s="196"/>
      <c r="H43" s="196"/>
      <c r="I43" s="196"/>
      <c r="J43" s="196"/>
      <c r="K43" s="196"/>
      <c r="L43" s="196"/>
      <c r="M43" s="196"/>
      <c r="N43" s="196"/>
      <c r="O43" s="196"/>
      <c r="P43" s="196"/>
      <c r="Q43" s="196"/>
      <c r="R43" s="196"/>
      <c r="S43" s="196"/>
      <c r="T43" s="196"/>
      <c r="U43" s="196"/>
    </row>
    <row r="44" spans="2:21" ht="19.5" customHeight="1">
      <c r="B44" s="196"/>
      <c r="C44" s="196"/>
      <c r="D44" s="196"/>
      <c r="E44" s="196"/>
      <c r="F44" s="196"/>
      <c r="G44" s="196"/>
      <c r="H44" s="196"/>
      <c r="I44" s="196"/>
      <c r="J44" s="196"/>
      <c r="K44" s="196"/>
      <c r="L44" s="196"/>
      <c r="M44" s="196"/>
      <c r="N44" s="196"/>
      <c r="O44" s="196"/>
      <c r="P44" s="196"/>
      <c r="Q44" s="196"/>
      <c r="R44" s="196"/>
      <c r="S44" s="196"/>
      <c r="T44" s="196"/>
      <c r="U44" s="196"/>
    </row>
    <row r="45" spans="2:21" ht="19.5" customHeight="1">
      <c r="B45" s="196"/>
      <c r="C45" s="196"/>
      <c r="D45" s="196"/>
      <c r="E45" s="196"/>
      <c r="F45" s="196"/>
      <c r="G45" s="196"/>
      <c r="H45" s="196"/>
      <c r="I45" s="196"/>
      <c r="J45" s="196"/>
      <c r="K45" s="196"/>
      <c r="L45" s="196"/>
      <c r="M45" s="196"/>
      <c r="N45" s="196"/>
      <c r="O45" s="196"/>
      <c r="P45" s="196"/>
      <c r="Q45" s="196"/>
      <c r="R45" s="196"/>
      <c r="S45" s="196"/>
      <c r="T45" s="196"/>
      <c r="U45" s="196"/>
    </row>
    <row r="46" spans="2:21" ht="19.5" customHeight="1">
      <c r="B46" s="196"/>
      <c r="C46" s="196"/>
      <c r="D46" s="196"/>
      <c r="E46" s="196"/>
      <c r="F46" s="196"/>
      <c r="G46" s="196"/>
      <c r="H46" s="196"/>
      <c r="I46" s="196"/>
      <c r="J46" s="196"/>
      <c r="K46" s="196"/>
      <c r="L46" s="196"/>
      <c r="M46" s="196"/>
      <c r="N46" s="196"/>
      <c r="O46" s="196"/>
      <c r="P46" s="196"/>
      <c r="Q46" s="196"/>
      <c r="R46" s="196"/>
      <c r="S46" s="196"/>
      <c r="T46" s="196"/>
      <c r="U46" s="196"/>
    </row>
    <row r="47" spans="2:21" ht="19.5" customHeight="1">
      <c r="B47" s="196"/>
      <c r="C47" s="196"/>
      <c r="D47" s="196"/>
      <c r="E47" s="196"/>
      <c r="F47" s="196"/>
      <c r="G47" s="196"/>
      <c r="H47" s="196"/>
      <c r="I47" s="196"/>
      <c r="J47" s="196"/>
      <c r="K47" s="196"/>
      <c r="L47" s="196"/>
      <c r="M47" s="196"/>
      <c r="N47" s="196"/>
      <c r="O47" s="196"/>
      <c r="P47" s="196"/>
      <c r="Q47" s="196"/>
      <c r="R47" s="196"/>
      <c r="S47" s="196"/>
      <c r="T47" s="196"/>
      <c r="U47" s="196"/>
    </row>
    <row r="48" spans="2:21" ht="19.5" customHeight="1">
      <c r="B48" s="196"/>
      <c r="C48" s="196"/>
      <c r="D48" s="196"/>
      <c r="E48" s="196"/>
      <c r="F48" s="196"/>
      <c r="G48" s="196"/>
      <c r="H48" s="196"/>
      <c r="I48" s="196"/>
      <c r="J48" s="196"/>
      <c r="K48" s="196"/>
      <c r="L48" s="196"/>
      <c r="M48" s="196"/>
      <c r="N48" s="196"/>
      <c r="O48" s="196"/>
      <c r="P48" s="196"/>
      <c r="Q48" s="196"/>
      <c r="R48" s="196"/>
      <c r="S48" s="196"/>
      <c r="T48" s="196"/>
      <c r="U48" s="196"/>
    </row>
    <row r="49" spans="2:21" ht="19.5" customHeight="1">
      <c r="B49" s="196"/>
      <c r="C49" s="196"/>
      <c r="D49" s="196"/>
      <c r="E49" s="196"/>
      <c r="F49" s="196"/>
      <c r="G49" s="196"/>
      <c r="H49" s="196"/>
      <c r="I49" s="196"/>
      <c r="J49" s="196"/>
      <c r="K49" s="196"/>
      <c r="L49" s="196"/>
      <c r="M49" s="196"/>
      <c r="N49" s="196"/>
      <c r="O49" s="196"/>
      <c r="P49" s="196"/>
      <c r="Q49" s="196"/>
      <c r="R49" s="196"/>
      <c r="S49" s="196"/>
      <c r="T49" s="196"/>
      <c r="U49" s="196"/>
    </row>
    <row r="50" spans="2:21" ht="19.5" customHeight="1">
      <c r="B50" s="196"/>
      <c r="C50" s="196"/>
      <c r="D50" s="196"/>
      <c r="E50" s="196"/>
      <c r="F50" s="196"/>
      <c r="G50" s="196"/>
      <c r="H50" s="196"/>
      <c r="I50" s="196"/>
      <c r="J50" s="196"/>
      <c r="K50" s="196"/>
      <c r="L50" s="196"/>
      <c r="M50" s="196"/>
      <c r="N50" s="196"/>
      <c r="O50" s="196"/>
      <c r="P50" s="196"/>
      <c r="Q50" s="196"/>
      <c r="R50" s="196"/>
      <c r="S50" s="196"/>
      <c r="T50" s="196"/>
      <c r="U50" s="196"/>
    </row>
    <row r="51" spans="2:21" ht="19.5" customHeight="1">
      <c r="B51" s="196"/>
      <c r="C51" s="196"/>
      <c r="D51" s="196"/>
      <c r="E51" s="196"/>
      <c r="F51" s="196"/>
      <c r="G51" s="196"/>
      <c r="H51" s="196"/>
      <c r="I51" s="196"/>
      <c r="J51" s="196"/>
      <c r="K51" s="196"/>
      <c r="L51" s="196"/>
      <c r="M51" s="196"/>
      <c r="N51" s="196"/>
      <c r="O51" s="196"/>
      <c r="P51" s="196"/>
      <c r="Q51" s="196"/>
      <c r="R51" s="196"/>
      <c r="S51" s="196"/>
      <c r="T51" s="196"/>
      <c r="U51" s="196"/>
    </row>
    <row r="52" spans="2:21" ht="19.5" customHeight="1">
      <c r="B52" s="196"/>
      <c r="C52" s="196"/>
      <c r="D52" s="196"/>
      <c r="E52" s="196"/>
      <c r="F52" s="196"/>
      <c r="G52" s="196"/>
      <c r="H52" s="196"/>
      <c r="I52" s="196"/>
      <c r="J52" s="196"/>
      <c r="K52" s="196"/>
      <c r="L52" s="196"/>
      <c r="M52" s="196"/>
      <c r="N52" s="196"/>
      <c r="O52" s="196"/>
      <c r="P52" s="196"/>
      <c r="Q52" s="196"/>
      <c r="R52" s="196"/>
      <c r="S52" s="196"/>
      <c r="T52" s="196"/>
      <c r="U52" s="196"/>
    </row>
    <row r="53" spans="2:21" ht="19.5" customHeight="1">
      <c r="B53" s="196"/>
      <c r="C53" s="196"/>
      <c r="D53" s="196"/>
      <c r="E53" s="196"/>
      <c r="F53" s="196"/>
      <c r="G53" s="196"/>
      <c r="H53" s="196"/>
      <c r="I53" s="196"/>
      <c r="J53" s="196"/>
      <c r="K53" s="196"/>
      <c r="L53" s="196"/>
      <c r="M53" s="196"/>
      <c r="N53" s="196"/>
      <c r="O53" s="196"/>
      <c r="P53" s="196"/>
      <c r="Q53" s="196"/>
      <c r="R53" s="196"/>
      <c r="S53" s="196"/>
      <c r="T53" s="196"/>
      <c r="U53" s="196"/>
    </row>
    <row r="54" spans="2:21" ht="19.5" customHeight="1">
      <c r="B54" s="196"/>
      <c r="C54" s="196"/>
      <c r="D54" s="196"/>
      <c r="E54" s="196"/>
      <c r="F54" s="196"/>
      <c r="G54" s="196"/>
      <c r="H54" s="196"/>
      <c r="I54" s="196"/>
      <c r="J54" s="196"/>
      <c r="K54" s="196"/>
      <c r="L54" s="196"/>
      <c r="M54" s="196"/>
      <c r="N54" s="196"/>
      <c r="O54" s="196"/>
      <c r="P54" s="196"/>
      <c r="Q54" s="196"/>
      <c r="R54" s="196"/>
      <c r="S54" s="196"/>
      <c r="T54" s="196"/>
      <c r="U54" s="196"/>
    </row>
    <row r="55" spans="2:21" ht="19.5" customHeight="1">
      <c r="B55" s="196"/>
      <c r="C55" s="196"/>
      <c r="D55" s="196"/>
      <c r="E55" s="196"/>
      <c r="F55" s="196"/>
      <c r="G55" s="196"/>
      <c r="H55" s="196"/>
      <c r="I55" s="196"/>
      <c r="J55" s="196"/>
      <c r="K55" s="196"/>
      <c r="L55" s="196"/>
      <c r="M55" s="196"/>
      <c r="N55" s="196"/>
      <c r="O55" s="196"/>
      <c r="P55" s="196"/>
      <c r="Q55" s="196"/>
      <c r="R55" s="196"/>
      <c r="S55" s="196"/>
      <c r="T55" s="196"/>
      <c r="U55" s="196"/>
    </row>
    <row r="56" spans="2:21" ht="19.5" customHeight="1">
      <c r="B56" s="196"/>
      <c r="C56" s="196"/>
      <c r="D56" s="196"/>
      <c r="E56" s="196"/>
      <c r="F56" s="196"/>
      <c r="G56" s="196"/>
      <c r="H56" s="196"/>
      <c r="I56" s="196"/>
      <c r="J56" s="196"/>
      <c r="K56" s="196"/>
      <c r="L56" s="196"/>
      <c r="M56" s="196"/>
      <c r="N56" s="196"/>
      <c r="O56" s="196"/>
      <c r="P56" s="196"/>
      <c r="Q56" s="196"/>
      <c r="R56" s="196"/>
      <c r="S56" s="196"/>
      <c r="T56" s="196"/>
      <c r="U56" s="196"/>
    </row>
    <row r="57" spans="2:21" ht="19.5" customHeight="1">
      <c r="B57" s="196"/>
      <c r="C57" s="196"/>
      <c r="D57" s="196"/>
      <c r="E57" s="196"/>
      <c r="F57" s="196"/>
      <c r="G57" s="196"/>
      <c r="H57" s="196"/>
      <c r="I57" s="196"/>
      <c r="J57" s="196"/>
      <c r="K57" s="196"/>
      <c r="L57" s="196"/>
      <c r="M57" s="196"/>
      <c r="N57" s="196"/>
      <c r="O57" s="196"/>
      <c r="P57" s="196"/>
      <c r="Q57" s="196"/>
      <c r="R57" s="196"/>
      <c r="S57" s="196"/>
      <c r="T57" s="196"/>
      <c r="U57" s="196"/>
    </row>
    <row r="58" spans="2:21" ht="19.5" customHeight="1">
      <c r="B58" s="196"/>
      <c r="C58" s="196"/>
      <c r="D58" s="196"/>
      <c r="E58" s="196"/>
      <c r="F58" s="196"/>
      <c r="G58" s="196"/>
      <c r="H58" s="196"/>
      <c r="I58" s="196"/>
      <c r="J58" s="196"/>
      <c r="K58" s="196"/>
      <c r="L58" s="196"/>
      <c r="M58" s="196"/>
      <c r="N58" s="196"/>
      <c r="O58" s="196"/>
      <c r="P58" s="196"/>
      <c r="Q58" s="196"/>
      <c r="R58" s="196"/>
      <c r="S58" s="196"/>
      <c r="T58" s="196"/>
      <c r="U58" s="196"/>
    </row>
    <row r="59" spans="2:21" ht="19.5" customHeight="1">
      <c r="B59" s="196"/>
      <c r="C59" s="196"/>
      <c r="D59" s="196"/>
      <c r="E59" s="196"/>
      <c r="F59" s="196"/>
      <c r="G59" s="196"/>
      <c r="H59" s="196"/>
      <c r="I59" s="196"/>
      <c r="J59" s="196"/>
      <c r="K59" s="196"/>
      <c r="L59" s="196"/>
      <c r="M59" s="196"/>
      <c r="N59" s="196"/>
      <c r="O59" s="196"/>
      <c r="P59" s="196"/>
      <c r="Q59" s="196"/>
      <c r="R59" s="196"/>
      <c r="S59" s="196"/>
      <c r="T59" s="196"/>
      <c r="U59" s="196"/>
    </row>
    <row r="60" spans="2:21" ht="19.5" customHeight="1">
      <c r="B60" s="196"/>
      <c r="C60" s="196"/>
      <c r="D60" s="196"/>
      <c r="E60" s="196"/>
      <c r="F60" s="196"/>
      <c r="G60" s="196"/>
      <c r="H60" s="196"/>
      <c r="I60" s="196"/>
      <c r="J60" s="196"/>
      <c r="K60" s="196"/>
      <c r="L60" s="196"/>
      <c r="M60" s="196"/>
      <c r="N60" s="196"/>
      <c r="O60" s="196"/>
      <c r="P60" s="196"/>
      <c r="Q60" s="196"/>
      <c r="R60" s="196"/>
      <c r="S60" s="196"/>
      <c r="T60" s="196"/>
      <c r="U60" s="196"/>
    </row>
    <row r="61" spans="2:21" ht="19.5" customHeight="1">
      <c r="B61" s="196"/>
      <c r="C61" s="196"/>
      <c r="D61" s="196"/>
      <c r="E61" s="196"/>
      <c r="F61" s="196"/>
      <c r="G61" s="196"/>
      <c r="H61" s="196"/>
      <c r="I61" s="196"/>
      <c r="J61" s="196"/>
      <c r="K61" s="196"/>
      <c r="L61" s="196"/>
      <c r="M61" s="196"/>
      <c r="N61" s="196"/>
      <c r="O61" s="196"/>
      <c r="P61" s="196"/>
      <c r="Q61" s="196"/>
      <c r="R61" s="196"/>
      <c r="S61" s="196"/>
      <c r="T61" s="196"/>
      <c r="U61" s="196"/>
    </row>
    <row r="62" spans="2:21" ht="19.5" customHeight="1">
      <c r="B62" s="196"/>
      <c r="C62" s="196"/>
      <c r="D62" s="196"/>
      <c r="E62" s="196"/>
      <c r="F62" s="196"/>
      <c r="G62" s="196"/>
      <c r="H62" s="196"/>
      <c r="I62" s="196"/>
      <c r="J62" s="196"/>
      <c r="K62" s="196"/>
      <c r="L62" s="196"/>
      <c r="M62" s="196"/>
      <c r="N62" s="196"/>
      <c r="O62" s="196"/>
      <c r="P62" s="196"/>
      <c r="Q62" s="196"/>
      <c r="R62" s="196"/>
      <c r="S62" s="196"/>
      <c r="T62" s="196"/>
      <c r="U62" s="196"/>
    </row>
    <row r="63" spans="2:21" ht="19.5" customHeight="1">
      <c r="B63" s="196"/>
      <c r="C63" s="196"/>
      <c r="D63" s="196"/>
      <c r="E63" s="196"/>
      <c r="F63" s="196"/>
      <c r="G63" s="196"/>
      <c r="H63" s="196"/>
      <c r="I63" s="196"/>
      <c r="J63" s="196"/>
      <c r="K63" s="196"/>
      <c r="L63" s="196"/>
      <c r="M63" s="196"/>
      <c r="N63" s="196"/>
      <c r="O63" s="196"/>
      <c r="P63" s="196"/>
      <c r="Q63" s="196"/>
      <c r="R63" s="196"/>
      <c r="S63" s="196"/>
      <c r="T63" s="196"/>
      <c r="U63" s="196"/>
    </row>
    <row r="64" spans="2:21" ht="19.5" customHeight="1">
      <c r="B64" s="196"/>
      <c r="C64" s="196"/>
      <c r="D64" s="196"/>
      <c r="E64" s="196"/>
      <c r="F64" s="196"/>
      <c r="G64" s="196"/>
      <c r="H64" s="196"/>
      <c r="I64" s="196"/>
      <c r="J64" s="196"/>
      <c r="K64" s="196"/>
      <c r="L64" s="196"/>
      <c r="M64" s="196"/>
      <c r="N64" s="196"/>
      <c r="O64" s="196"/>
      <c r="P64" s="196"/>
      <c r="Q64" s="196"/>
      <c r="R64" s="196"/>
      <c r="S64" s="196"/>
      <c r="T64" s="196"/>
      <c r="U64" s="196"/>
    </row>
    <row r="65" spans="2:21" ht="19.5" customHeight="1">
      <c r="B65" s="196"/>
      <c r="C65" s="196"/>
      <c r="D65" s="196"/>
      <c r="E65" s="196"/>
      <c r="F65" s="196"/>
      <c r="G65" s="196"/>
      <c r="H65" s="196"/>
      <c r="I65" s="196"/>
      <c r="J65" s="196"/>
      <c r="K65" s="196"/>
      <c r="L65" s="196"/>
      <c r="M65" s="196"/>
      <c r="N65" s="196"/>
      <c r="O65" s="196"/>
      <c r="P65" s="196"/>
      <c r="Q65" s="196"/>
      <c r="R65" s="196"/>
      <c r="S65" s="196"/>
      <c r="T65" s="196"/>
      <c r="U65" s="196"/>
    </row>
    <row r="66" spans="2:21" ht="19.5" customHeight="1">
      <c r="B66" s="196"/>
      <c r="C66" s="196"/>
      <c r="D66" s="196"/>
      <c r="E66" s="196"/>
      <c r="F66" s="196"/>
      <c r="G66" s="196"/>
      <c r="H66" s="196"/>
      <c r="I66" s="196"/>
      <c r="J66" s="196"/>
      <c r="K66" s="196"/>
      <c r="L66" s="196"/>
      <c r="M66" s="196"/>
      <c r="N66" s="196"/>
      <c r="O66" s="196"/>
      <c r="P66" s="196"/>
      <c r="Q66" s="196"/>
      <c r="R66" s="196"/>
      <c r="S66" s="196"/>
      <c r="T66" s="196"/>
      <c r="U66" s="196"/>
    </row>
    <row r="67" spans="2:21" ht="19.5" customHeight="1">
      <c r="B67" s="196"/>
      <c r="C67" s="196"/>
      <c r="D67" s="196"/>
      <c r="E67" s="196"/>
      <c r="F67" s="196"/>
      <c r="G67" s="196"/>
      <c r="H67" s="196"/>
      <c r="I67" s="196"/>
      <c r="J67" s="196"/>
      <c r="K67" s="196"/>
      <c r="L67" s="196"/>
      <c r="M67" s="196"/>
      <c r="N67" s="196"/>
      <c r="O67" s="196"/>
      <c r="P67" s="196"/>
      <c r="Q67" s="196"/>
      <c r="R67" s="196"/>
      <c r="S67" s="196"/>
      <c r="T67" s="196"/>
      <c r="U67" s="196"/>
    </row>
    <row r="68" spans="2:21" ht="19.5" customHeight="1">
      <c r="B68" s="196"/>
      <c r="C68" s="196"/>
      <c r="D68" s="196"/>
      <c r="E68" s="196"/>
      <c r="F68" s="196"/>
      <c r="G68" s="196"/>
      <c r="H68" s="196"/>
      <c r="I68" s="196"/>
      <c r="J68" s="196"/>
      <c r="K68" s="196"/>
      <c r="L68" s="196"/>
      <c r="M68" s="196"/>
      <c r="N68" s="196"/>
      <c r="O68" s="196"/>
      <c r="P68" s="196"/>
      <c r="Q68" s="196"/>
      <c r="R68" s="196"/>
      <c r="S68" s="196"/>
      <c r="T68" s="196"/>
      <c r="U68" s="196"/>
    </row>
    <row r="69" spans="2:21" ht="19.5" customHeight="1">
      <c r="B69" s="196"/>
      <c r="C69" s="196"/>
      <c r="D69" s="196"/>
      <c r="E69" s="196"/>
      <c r="F69" s="196"/>
      <c r="G69" s="196"/>
      <c r="H69" s="196"/>
      <c r="I69" s="196"/>
      <c r="J69" s="196"/>
      <c r="K69" s="196"/>
      <c r="L69" s="196"/>
      <c r="M69" s="196"/>
      <c r="N69" s="196"/>
      <c r="O69" s="196"/>
      <c r="P69" s="196"/>
      <c r="Q69" s="196"/>
      <c r="R69" s="196"/>
      <c r="S69" s="196"/>
      <c r="T69" s="196"/>
      <c r="U69" s="196"/>
    </row>
    <row r="70" spans="2:21" ht="19.5" customHeight="1">
      <c r="B70" s="196"/>
      <c r="C70" s="196"/>
      <c r="D70" s="196"/>
      <c r="E70" s="196"/>
      <c r="F70" s="196"/>
      <c r="G70" s="196"/>
      <c r="H70" s="196"/>
      <c r="I70" s="196"/>
      <c r="J70" s="196"/>
      <c r="K70" s="196"/>
      <c r="L70" s="196"/>
      <c r="M70" s="196"/>
      <c r="N70" s="196"/>
      <c r="O70" s="196"/>
      <c r="P70" s="196"/>
      <c r="Q70" s="196"/>
      <c r="R70" s="196"/>
      <c r="S70" s="196"/>
      <c r="T70" s="196"/>
      <c r="U70" s="196"/>
    </row>
    <row r="71" spans="2:21" ht="19.5" customHeight="1">
      <c r="B71" s="196"/>
      <c r="C71" s="196"/>
      <c r="D71" s="196"/>
      <c r="E71" s="196"/>
      <c r="F71" s="196"/>
      <c r="G71" s="196"/>
      <c r="H71" s="196"/>
      <c r="I71" s="196"/>
      <c r="J71" s="196"/>
      <c r="K71" s="196"/>
      <c r="L71" s="196"/>
      <c r="M71" s="196"/>
      <c r="N71" s="196"/>
      <c r="O71" s="196"/>
      <c r="P71" s="196"/>
      <c r="Q71" s="196"/>
      <c r="R71" s="196"/>
      <c r="S71" s="196"/>
      <c r="T71" s="196"/>
      <c r="U71" s="196"/>
    </row>
    <row r="72" spans="2:21" ht="19.5" customHeight="1">
      <c r="B72" s="196"/>
      <c r="C72" s="196"/>
      <c r="D72" s="196"/>
      <c r="E72" s="196"/>
      <c r="F72" s="196"/>
      <c r="G72" s="196"/>
      <c r="H72" s="196"/>
      <c r="I72" s="196"/>
      <c r="J72" s="196"/>
      <c r="K72" s="196"/>
      <c r="L72" s="196"/>
      <c r="M72" s="196"/>
      <c r="N72" s="196"/>
      <c r="O72" s="196"/>
      <c r="P72" s="196"/>
      <c r="Q72" s="196"/>
      <c r="R72" s="196"/>
      <c r="S72" s="196"/>
      <c r="T72" s="196"/>
      <c r="U72" s="196"/>
    </row>
    <row r="73" spans="2:21" ht="19.5" customHeight="1">
      <c r="B73" s="196"/>
      <c r="C73" s="196"/>
      <c r="D73" s="196"/>
      <c r="E73" s="196"/>
      <c r="F73" s="196"/>
      <c r="G73" s="196"/>
      <c r="H73" s="196"/>
      <c r="I73" s="196"/>
      <c r="J73" s="196"/>
      <c r="K73" s="196"/>
      <c r="L73" s="196"/>
      <c r="M73" s="196"/>
      <c r="N73" s="196"/>
      <c r="O73" s="196"/>
      <c r="P73" s="196"/>
      <c r="Q73" s="196"/>
      <c r="R73" s="196"/>
      <c r="S73" s="196"/>
      <c r="T73" s="196"/>
      <c r="U73" s="196"/>
    </row>
    <row r="74" spans="2:21" ht="19.5" customHeight="1">
      <c r="B74" s="196"/>
      <c r="C74" s="196"/>
      <c r="D74" s="196"/>
      <c r="E74" s="196"/>
      <c r="F74" s="196"/>
      <c r="G74" s="196"/>
      <c r="H74" s="196"/>
      <c r="I74" s="196"/>
      <c r="J74" s="196"/>
      <c r="K74" s="196"/>
      <c r="L74" s="196"/>
      <c r="M74" s="196"/>
      <c r="N74" s="196"/>
      <c r="O74" s="196"/>
      <c r="P74" s="196"/>
      <c r="Q74" s="196"/>
      <c r="R74" s="196"/>
      <c r="S74" s="196"/>
      <c r="T74" s="196"/>
      <c r="U74" s="196"/>
    </row>
    <row r="75" spans="2:21" ht="19.5" customHeight="1">
      <c r="B75" s="196"/>
      <c r="C75" s="196"/>
      <c r="D75" s="196"/>
      <c r="E75" s="196"/>
      <c r="F75" s="196"/>
      <c r="G75" s="196"/>
      <c r="H75" s="196"/>
      <c r="I75" s="196"/>
      <c r="J75" s="196"/>
      <c r="K75" s="196"/>
      <c r="L75" s="196"/>
      <c r="M75" s="196"/>
      <c r="N75" s="196"/>
      <c r="O75" s="196"/>
      <c r="P75" s="196"/>
      <c r="Q75" s="196"/>
      <c r="R75" s="196"/>
      <c r="S75" s="196"/>
      <c r="T75" s="196"/>
      <c r="U75" s="196"/>
    </row>
    <row r="76" spans="2:21" ht="19.5" customHeight="1">
      <c r="B76" s="196"/>
      <c r="C76" s="196"/>
      <c r="D76" s="196"/>
      <c r="E76" s="196"/>
      <c r="F76" s="196"/>
      <c r="G76" s="196"/>
      <c r="H76" s="196"/>
      <c r="I76" s="196"/>
      <c r="J76" s="196"/>
      <c r="K76" s="196"/>
      <c r="L76" s="196"/>
      <c r="M76" s="196"/>
      <c r="N76" s="196"/>
      <c r="O76" s="196"/>
      <c r="P76" s="196"/>
      <c r="Q76" s="196"/>
      <c r="R76" s="196"/>
      <c r="S76" s="196"/>
      <c r="T76" s="196"/>
      <c r="U76" s="196"/>
    </row>
    <row r="77" spans="2:21" ht="19.5" customHeight="1">
      <c r="B77" s="196"/>
      <c r="C77" s="196"/>
      <c r="D77" s="196"/>
      <c r="E77" s="196"/>
      <c r="F77" s="196"/>
      <c r="G77" s="196"/>
      <c r="H77" s="196"/>
      <c r="I77" s="196"/>
      <c r="J77" s="196"/>
      <c r="K77" s="196"/>
      <c r="L77" s="196"/>
      <c r="M77" s="196"/>
      <c r="N77" s="196"/>
      <c r="O77" s="196"/>
      <c r="P77" s="196"/>
      <c r="Q77" s="196"/>
      <c r="R77" s="196"/>
      <c r="S77" s="196"/>
      <c r="T77" s="196"/>
      <c r="U77" s="196"/>
    </row>
    <row r="78" spans="2:21" ht="19.5" customHeight="1">
      <c r="B78" s="196"/>
      <c r="C78" s="196"/>
      <c r="D78" s="196"/>
      <c r="E78" s="196"/>
      <c r="F78" s="196"/>
      <c r="G78" s="196"/>
      <c r="H78" s="196"/>
      <c r="I78" s="196"/>
      <c r="J78" s="196"/>
      <c r="K78" s="196"/>
      <c r="L78" s="196"/>
      <c r="M78" s="196"/>
      <c r="N78" s="196"/>
      <c r="O78" s="196"/>
      <c r="P78" s="196"/>
      <c r="Q78" s="196"/>
      <c r="R78" s="196"/>
      <c r="S78" s="196"/>
      <c r="T78" s="196"/>
      <c r="U78" s="196"/>
    </row>
    <row r="79" spans="2:21" ht="19.5" customHeight="1">
      <c r="B79" s="196"/>
      <c r="C79" s="196"/>
      <c r="D79" s="196"/>
      <c r="E79" s="196"/>
      <c r="F79" s="196"/>
      <c r="G79" s="196"/>
      <c r="H79" s="196"/>
      <c r="I79" s="196"/>
      <c r="J79" s="196"/>
      <c r="K79" s="196"/>
      <c r="L79" s="196"/>
      <c r="M79" s="196"/>
      <c r="N79" s="196"/>
      <c r="O79" s="196"/>
      <c r="P79" s="196"/>
      <c r="Q79" s="196"/>
      <c r="R79" s="196"/>
      <c r="S79" s="196"/>
      <c r="T79" s="196"/>
      <c r="U79" s="196"/>
    </row>
    <row r="80" spans="2:21" ht="19.5" customHeight="1">
      <c r="B80" s="196"/>
      <c r="C80" s="196"/>
      <c r="D80" s="196"/>
      <c r="E80" s="196"/>
      <c r="F80" s="196"/>
      <c r="G80" s="196"/>
      <c r="H80" s="196"/>
      <c r="I80" s="196"/>
      <c r="J80" s="196"/>
      <c r="K80" s="196"/>
      <c r="L80" s="196"/>
      <c r="M80" s="196"/>
      <c r="N80" s="196"/>
      <c r="O80" s="196"/>
      <c r="P80" s="196"/>
      <c r="Q80" s="196"/>
      <c r="R80" s="196"/>
      <c r="S80" s="196"/>
      <c r="T80" s="196"/>
      <c r="U80" s="196"/>
    </row>
    <row r="81" spans="2:21" ht="19.5" customHeight="1">
      <c r="B81" s="196"/>
      <c r="C81" s="196"/>
      <c r="D81" s="196"/>
      <c r="E81" s="196"/>
      <c r="F81" s="196"/>
      <c r="G81" s="196"/>
      <c r="H81" s="196"/>
      <c r="I81" s="196"/>
      <c r="J81" s="196"/>
      <c r="K81" s="196"/>
      <c r="L81" s="196"/>
      <c r="M81" s="196"/>
      <c r="N81" s="196"/>
      <c r="O81" s="196"/>
      <c r="P81" s="196"/>
      <c r="Q81" s="196"/>
      <c r="R81" s="196"/>
      <c r="S81" s="196"/>
      <c r="T81" s="196"/>
      <c r="U81" s="196"/>
    </row>
    <row r="82" spans="2:21" ht="19.5" customHeight="1">
      <c r="B82" s="196"/>
      <c r="C82" s="196"/>
      <c r="D82" s="196"/>
      <c r="E82" s="196"/>
      <c r="F82" s="196"/>
      <c r="G82" s="196"/>
      <c r="H82" s="196"/>
      <c r="I82" s="196"/>
      <c r="J82" s="196"/>
      <c r="K82" s="196"/>
      <c r="L82" s="196"/>
      <c r="M82" s="196"/>
      <c r="N82" s="196"/>
      <c r="O82" s="196"/>
      <c r="P82" s="196"/>
      <c r="Q82" s="196"/>
      <c r="R82" s="196"/>
      <c r="S82" s="196"/>
      <c r="T82" s="196"/>
      <c r="U82" s="196"/>
    </row>
    <row r="83" spans="2:21" ht="19.5" customHeight="1">
      <c r="B83" s="196"/>
      <c r="C83" s="196"/>
      <c r="D83" s="196"/>
      <c r="E83" s="196"/>
      <c r="F83" s="196"/>
      <c r="G83" s="196"/>
      <c r="H83" s="196"/>
      <c r="I83" s="196"/>
      <c r="J83" s="196"/>
      <c r="K83" s="196"/>
      <c r="L83" s="196"/>
      <c r="M83" s="196"/>
      <c r="N83" s="196"/>
      <c r="O83" s="196"/>
      <c r="P83" s="196"/>
      <c r="Q83" s="196"/>
      <c r="R83" s="196"/>
      <c r="S83" s="196"/>
      <c r="T83" s="196"/>
      <c r="U83" s="196"/>
    </row>
    <row r="84" spans="2:21" ht="19.5" customHeight="1">
      <c r="B84" s="196"/>
      <c r="C84" s="196"/>
      <c r="D84" s="196"/>
      <c r="E84" s="196"/>
      <c r="F84" s="196"/>
      <c r="G84" s="196"/>
      <c r="H84" s="196"/>
      <c r="I84" s="196"/>
      <c r="J84" s="196"/>
      <c r="K84" s="196"/>
      <c r="L84" s="196"/>
      <c r="M84" s="196"/>
      <c r="N84" s="196"/>
      <c r="O84" s="196"/>
      <c r="P84" s="196"/>
      <c r="Q84" s="196"/>
      <c r="R84" s="196"/>
      <c r="S84" s="196"/>
      <c r="T84" s="196"/>
      <c r="U84" s="196"/>
    </row>
    <row r="85" spans="2:21" ht="19.5" customHeight="1">
      <c r="B85" s="196"/>
      <c r="C85" s="196"/>
      <c r="D85" s="196"/>
      <c r="E85" s="196"/>
      <c r="F85" s="196"/>
      <c r="G85" s="196"/>
      <c r="H85" s="196"/>
      <c r="I85" s="196"/>
      <c r="J85" s="196"/>
      <c r="K85" s="196"/>
      <c r="L85" s="196"/>
      <c r="M85" s="196"/>
      <c r="N85" s="196"/>
      <c r="O85" s="196"/>
      <c r="P85" s="196"/>
      <c r="Q85" s="196"/>
      <c r="R85" s="196"/>
      <c r="S85" s="196"/>
      <c r="T85" s="196"/>
      <c r="U85" s="196"/>
    </row>
  </sheetData>
  <sheetProtection/>
  <printOptions/>
  <pageMargins left="0.75" right="0.75" top="1" bottom="1" header="0.5" footer="0.5"/>
  <pageSetup fitToHeight="0" fitToWidth="0"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Q36"/>
  <sheetViews>
    <sheetView zoomScalePageLayoutView="0" workbookViewId="0" topLeftCell="A1">
      <selection activeCell="L8" sqref="L8"/>
    </sheetView>
  </sheetViews>
  <sheetFormatPr defaultColWidth="8.875" defaultRowHeight="16.5"/>
  <cols>
    <col min="1" max="1" width="2.25390625" style="10" customWidth="1"/>
    <col min="2" max="2" width="33.625" style="10" customWidth="1"/>
    <col min="3" max="3" width="7.125" style="10" bestFit="1" customWidth="1"/>
    <col min="4" max="12" width="8.375" style="10" customWidth="1"/>
    <col min="13" max="13" width="9.375" style="10" customWidth="1"/>
    <col min="14" max="14" width="9.125" style="10" customWidth="1"/>
    <col min="15" max="15" width="9.375" style="10" customWidth="1"/>
    <col min="16" max="16" width="11.375" style="10" customWidth="1"/>
    <col min="17" max="17" width="8.00390625" style="10" customWidth="1"/>
    <col min="18" max="16384" width="8.875" style="10" customWidth="1"/>
  </cols>
  <sheetData>
    <row r="1" spans="8:17" ht="15">
      <c r="H1" s="11"/>
      <c r="I1" s="11"/>
      <c r="J1" s="11"/>
      <c r="K1" s="11"/>
      <c r="L1" s="11"/>
      <c r="M1" s="11"/>
      <c r="N1" s="11"/>
      <c r="O1" s="11"/>
      <c r="P1" s="11"/>
      <c r="Q1" s="11"/>
    </row>
    <row r="2" spans="2:17" ht="15">
      <c r="B2" s="42" t="str">
        <f>'Roll-up'!B2</f>
        <v>Your Company Name</v>
      </c>
      <c r="C2" s="41"/>
      <c r="D2" s="41"/>
      <c r="E2" s="41"/>
      <c r="F2" s="41"/>
      <c r="G2" s="41"/>
      <c r="H2" s="11"/>
      <c r="I2" s="11"/>
      <c r="J2" s="11"/>
      <c r="K2" s="11"/>
      <c r="L2" s="11"/>
      <c r="M2" s="11"/>
      <c r="N2" s="11"/>
      <c r="O2" s="11"/>
      <c r="P2" s="11"/>
      <c r="Q2" s="11"/>
    </row>
    <row r="3" spans="2:17" ht="15">
      <c r="B3" s="12" t="s">
        <v>63</v>
      </c>
      <c r="C3" s="12"/>
      <c r="D3" s="38" t="s">
        <v>64</v>
      </c>
      <c r="E3" s="39" t="s">
        <v>65</v>
      </c>
      <c r="F3" s="39" t="s">
        <v>66</v>
      </c>
      <c r="G3" s="39" t="s">
        <v>67</v>
      </c>
      <c r="H3" s="39" t="s">
        <v>68</v>
      </c>
      <c r="I3" s="39" t="s">
        <v>69</v>
      </c>
      <c r="J3" s="39" t="s">
        <v>70</v>
      </c>
      <c r="K3" s="39" t="s">
        <v>71</v>
      </c>
      <c r="L3" s="39" t="s">
        <v>72</v>
      </c>
      <c r="M3" s="39" t="s">
        <v>73</v>
      </c>
      <c r="N3" s="39" t="s">
        <v>74</v>
      </c>
      <c r="O3" s="39" t="s">
        <v>75</v>
      </c>
      <c r="P3" s="43" t="s">
        <v>76</v>
      </c>
      <c r="Q3" s="12"/>
    </row>
    <row r="4" spans="2:17" ht="15">
      <c r="B4" s="13" t="s">
        <v>144</v>
      </c>
      <c r="C4" s="14"/>
      <c r="D4" s="228">
        <v>10000</v>
      </c>
      <c r="E4" s="229">
        <v>10000</v>
      </c>
      <c r="F4" s="229">
        <v>10000</v>
      </c>
      <c r="G4" s="229">
        <v>10000</v>
      </c>
      <c r="H4" s="229">
        <v>10000</v>
      </c>
      <c r="I4" s="229">
        <v>10000</v>
      </c>
      <c r="J4" s="229">
        <v>10000</v>
      </c>
      <c r="K4" s="229">
        <v>10000</v>
      </c>
      <c r="L4" s="229">
        <v>10000</v>
      </c>
      <c r="M4" s="229">
        <v>10000</v>
      </c>
      <c r="N4" s="229">
        <v>10000</v>
      </c>
      <c r="O4" s="229">
        <v>10000</v>
      </c>
      <c r="P4" s="47">
        <f aca="true" t="shared" si="0" ref="P4:P14">SUM(D4:O4)</f>
        <v>120000</v>
      </c>
      <c r="Q4" s="14"/>
    </row>
    <row r="5" spans="2:17" ht="15">
      <c r="B5" s="13" t="s">
        <v>77</v>
      </c>
      <c r="C5" s="14"/>
      <c r="D5" s="228"/>
      <c r="E5" s="229"/>
      <c r="F5" s="229"/>
      <c r="G5" s="229"/>
      <c r="H5" s="229"/>
      <c r="I5" s="229"/>
      <c r="J5" s="229"/>
      <c r="K5" s="229"/>
      <c r="L5" s="229"/>
      <c r="M5" s="229"/>
      <c r="N5" s="229"/>
      <c r="O5" s="229"/>
      <c r="P5" s="47">
        <f t="shared" si="0"/>
        <v>0</v>
      </c>
      <c r="Q5" s="14"/>
    </row>
    <row r="6" spans="2:17" ht="15">
      <c r="B6" s="13" t="s">
        <v>78</v>
      </c>
      <c r="C6" s="14"/>
      <c r="D6" s="228">
        <v>5000</v>
      </c>
      <c r="E6" s="229">
        <v>5000</v>
      </c>
      <c r="F6" s="229">
        <v>5000</v>
      </c>
      <c r="G6" s="229">
        <v>5000</v>
      </c>
      <c r="H6" s="229">
        <v>5000</v>
      </c>
      <c r="I6" s="229">
        <v>5000</v>
      </c>
      <c r="J6" s="229">
        <v>5000</v>
      </c>
      <c r="K6" s="229">
        <v>5000</v>
      </c>
      <c r="L6" s="229">
        <v>5000</v>
      </c>
      <c r="M6" s="229">
        <v>5000</v>
      </c>
      <c r="N6" s="229">
        <v>5000</v>
      </c>
      <c r="O6" s="229">
        <v>5000</v>
      </c>
      <c r="P6" s="47">
        <f t="shared" si="0"/>
        <v>60000</v>
      </c>
      <c r="Q6" s="14"/>
    </row>
    <row r="7" spans="2:17" ht="15">
      <c r="B7" s="13" t="s">
        <v>79</v>
      </c>
      <c r="C7" s="14"/>
      <c r="D7" s="228"/>
      <c r="E7" s="229"/>
      <c r="F7" s="229"/>
      <c r="G7" s="229"/>
      <c r="H7" s="229"/>
      <c r="I7" s="229"/>
      <c r="J7" s="229"/>
      <c r="K7" s="229"/>
      <c r="L7" s="229"/>
      <c r="M7" s="229"/>
      <c r="N7" s="229"/>
      <c r="O7" s="229"/>
      <c r="P7" s="47">
        <f t="shared" si="0"/>
        <v>0</v>
      </c>
      <c r="Q7" s="14"/>
    </row>
    <row r="8" spans="2:17" ht="15">
      <c r="B8" s="13" t="s">
        <v>80</v>
      </c>
      <c r="C8" s="14"/>
      <c r="D8" s="228"/>
      <c r="E8" s="229"/>
      <c r="F8" s="229"/>
      <c r="G8" s="229"/>
      <c r="H8" s="229"/>
      <c r="I8" s="229"/>
      <c r="J8" s="229"/>
      <c r="K8" s="229"/>
      <c r="L8" s="229"/>
      <c r="M8" s="229"/>
      <c r="N8" s="229"/>
      <c r="O8" s="229"/>
      <c r="P8" s="47">
        <f t="shared" si="0"/>
        <v>0</v>
      </c>
      <c r="Q8" s="14"/>
    </row>
    <row r="9" spans="2:17" ht="15">
      <c r="B9" s="13" t="s">
        <v>81</v>
      </c>
      <c r="C9" s="14"/>
      <c r="D9" s="228"/>
      <c r="E9" s="229"/>
      <c r="F9" s="229"/>
      <c r="G9" s="229"/>
      <c r="H9" s="229"/>
      <c r="I9" s="229"/>
      <c r="J9" s="229"/>
      <c r="K9" s="229"/>
      <c r="L9" s="229"/>
      <c r="M9" s="229"/>
      <c r="N9" s="229"/>
      <c r="O9" s="229"/>
      <c r="P9" s="47">
        <f t="shared" si="0"/>
        <v>0</v>
      </c>
      <c r="Q9" s="14"/>
    </row>
    <row r="10" spans="2:17" ht="15">
      <c r="B10" s="13" t="s">
        <v>143</v>
      </c>
      <c r="C10" s="14"/>
      <c r="D10" s="228"/>
      <c r="E10" s="229"/>
      <c r="F10" s="229"/>
      <c r="G10" s="229"/>
      <c r="H10" s="229"/>
      <c r="I10" s="229"/>
      <c r="J10" s="229"/>
      <c r="K10" s="229"/>
      <c r="L10" s="229"/>
      <c r="M10" s="229"/>
      <c r="N10" s="229"/>
      <c r="O10" s="229"/>
      <c r="P10" s="47">
        <f t="shared" si="0"/>
        <v>0</v>
      </c>
      <c r="Q10" s="14"/>
    </row>
    <row r="11" spans="2:17" ht="15">
      <c r="B11" s="13" t="s">
        <v>82</v>
      </c>
      <c r="C11" s="14"/>
      <c r="D11" s="228"/>
      <c r="E11" s="229"/>
      <c r="F11" s="229"/>
      <c r="G11" s="229"/>
      <c r="H11" s="229"/>
      <c r="I11" s="229"/>
      <c r="J11" s="229"/>
      <c r="K11" s="229"/>
      <c r="L11" s="229"/>
      <c r="M11" s="229"/>
      <c r="N11" s="229"/>
      <c r="O11" s="229"/>
      <c r="P11" s="47">
        <f t="shared" si="0"/>
        <v>0</v>
      </c>
      <c r="Q11" s="14"/>
    </row>
    <row r="12" spans="2:17" ht="15">
      <c r="B12" s="13" t="s">
        <v>83</v>
      </c>
      <c r="C12" s="14"/>
      <c r="D12" s="228"/>
      <c r="E12" s="229"/>
      <c r="F12" s="229"/>
      <c r="G12" s="229"/>
      <c r="H12" s="229"/>
      <c r="I12" s="229"/>
      <c r="J12" s="229"/>
      <c r="K12" s="229"/>
      <c r="L12" s="229"/>
      <c r="M12" s="229"/>
      <c r="N12" s="229"/>
      <c r="O12" s="229"/>
      <c r="P12" s="47">
        <f t="shared" si="0"/>
        <v>0</v>
      </c>
      <c r="Q12" s="14"/>
    </row>
    <row r="13" spans="2:17" ht="15">
      <c r="B13" s="13" t="s">
        <v>84</v>
      </c>
      <c r="C13" s="14"/>
      <c r="D13" s="228">
        <v>2500</v>
      </c>
      <c r="E13" s="229">
        <v>2500</v>
      </c>
      <c r="F13" s="229">
        <v>2500</v>
      </c>
      <c r="G13" s="229">
        <v>2500</v>
      </c>
      <c r="H13" s="229">
        <v>2500</v>
      </c>
      <c r="I13" s="229">
        <v>2500</v>
      </c>
      <c r="J13" s="229">
        <v>2500</v>
      </c>
      <c r="K13" s="229">
        <v>2500</v>
      </c>
      <c r="L13" s="229">
        <v>2500</v>
      </c>
      <c r="M13" s="229">
        <v>2500</v>
      </c>
      <c r="N13" s="229">
        <v>2500</v>
      </c>
      <c r="O13" s="229">
        <v>2500</v>
      </c>
      <c r="P13" s="47">
        <f t="shared" si="0"/>
        <v>30000</v>
      </c>
      <c r="Q13" s="14"/>
    </row>
    <row r="14" spans="2:17" ht="15">
      <c r="B14" s="13" t="s">
        <v>85</v>
      </c>
      <c r="C14" s="14"/>
      <c r="D14" s="230"/>
      <c r="E14" s="231"/>
      <c r="F14" s="231"/>
      <c r="G14" s="231"/>
      <c r="H14" s="231"/>
      <c r="I14" s="231"/>
      <c r="J14" s="231"/>
      <c r="K14" s="231"/>
      <c r="L14" s="231"/>
      <c r="M14" s="231"/>
      <c r="N14" s="231"/>
      <c r="O14" s="231"/>
      <c r="P14" s="47">
        <f t="shared" si="0"/>
        <v>0</v>
      </c>
      <c r="Q14" s="14"/>
    </row>
    <row r="15" spans="2:17" ht="15.75" thickBot="1">
      <c r="B15" s="14"/>
      <c r="C15" s="14"/>
      <c r="D15" s="44">
        <f aca="true" t="shared" si="1" ref="D15:O15">SUM(D4:D14)</f>
        <v>17500</v>
      </c>
      <c r="E15" s="45">
        <f t="shared" si="1"/>
        <v>17500</v>
      </c>
      <c r="F15" s="45">
        <f t="shared" si="1"/>
        <v>17500</v>
      </c>
      <c r="G15" s="45">
        <f t="shared" si="1"/>
        <v>17500</v>
      </c>
      <c r="H15" s="45">
        <f t="shared" si="1"/>
        <v>17500</v>
      </c>
      <c r="I15" s="45">
        <f t="shared" si="1"/>
        <v>17500</v>
      </c>
      <c r="J15" s="45">
        <f t="shared" si="1"/>
        <v>17500</v>
      </c>
      <c r="K15" s="45">
        <f t="shared" si="1"/>
        <v>17500</v>
      </c>
      <c r="L15" s="45">
        <f t="shared" si="1"/>
        <v>17500</v>
      </c>
      <c r="M15" s="45">
        <f t="shared" si="1"/>
        <v>17500</v>
      </c>
      <c r="N15" s="45">
        <f t="shared" si="1"/>
        <v>17500</v>
      </c>
      <c r="O15" s="45">
        <f t="shared" si="1"/>
        <v>17500</v>
      </c>
      <c r="P15" s="46">
        <f>SUM(D15:O15)</f>
        <v>210000</v>
      </c>
      <c r="Q15" s="15"/>
    </row>
    <row r="16" spans="2:17" ht="15.75" thickTop="1">
      <c r="B16" s="14"/>
      <c r="C16" s="14"/>
      <c r="D16" s="15"/>
      <c r="E16" s="15"/>
      <c r="F16" s="15"/>
      <c r="G16" s="15"/>
      <c r="H16" s="15"/>
      <c r="I16" s="15"/>
      <c r="J16" s="15"/>
      <c r="K16" s="15"/>
      <c r="L16" s="15"/>
      <c r="M16" s="15"/>
      <c r="N16" s="15"/>
      <c r="O16" s="15"/>
      <c r="P16" s="40"/>
      <c r="Q16" s="14"/>
    </row>
    <row r="17" spans="2:17" ht="15">
      <c r="B17" s="14" t="s">
        <v>86</v>
      </c>
      <c r="C17" s="48">
        <v>0.05</v>
      </c>
      <c r="D17" s="203">
        <f aca="true" t="shared" si="2" ref="D17:O17">D15*$C$17</f>
        <v>875</v>
      </c>
      <c r="E17" s="204">
        <f t="shared" si="2"/>
        <v>875</v>
      </c>
      <c r="F17" s="204">
        <f t="shared" si="2"/>
        <v>875</v>
      </c>
      <c r="G17" s="204">
        <f t="shared" si="2"/>
        <v>875</v>
      </c>
      <c r="H17" s="204">
        <f t="shared" si="2"/>
        <v>875</v>
      </c>
      <c r="I17" s="204">
        <f t="shared" si="2"/>
        <v>875</v>
      </c>
      <c r="J17" s="204">
        <f t="shared" si="2"/>
        <v>875</v>
      </c>
      <c r="K17" s="204">
        <f t="shared" si="2"/>
        <v>875</v>
      </c>
      <c r="L17" s="204">
        <f t="shared" si="2"/>
        <v>875</v>
      </c>
      <c r="M17" s="204">
        <f t="shared" si="2"/>
        <v>875</v>
      </c>
      <c r="N17" s="204">
        <f t="shared" si="2"/>
        <v>875</v>
      </c>
      <c r="O17" s="204">
        <f t="shared" si="2"/>
        <v>875</v>
      </c>
      <c r="P17" s="205">
        <f>SUM(D17:O17)</f>
        <v>10500</v>
      </c>
      <c r="Q17" s="14"/>
    </row>
    <row r="18" spans="2:17" ht="15">
      <c r="B18" s="14" t="s">
        <v>87</v>
      </c>
      <c r="C18" s="14"/>
      <c r="D18" s="201">
        <f>D15+D17</f>
        <v>18375</v>
      </c>
      <c r="E18" s="202">
        <f aca="true" t="shared" si="3" ref="E18:O18">E15+E17</f>
        <v>18375</v>
      </c>
      <c r="F18" s="202">
        <f t="shared" si="3"/>
        <v>18375</v>
      </c>
      <c r="G18" s="202">
        <f t="shared" si="3"/>
        <v>18375</v>
      </c>
      <c r="H18" s="202">
        <f t="shared" si="3"/>
        <v>18375</v>
      </c>
      <c r="I18" s="202">
        <f t="shared" si="3"/>
        <v>18375</v>
      </c>
      <c r="J18" s="202">
        <f t="shared" si="3"/>
        <v>18375</v>
      </c>
      <c r="K18" s="202">
        <f t="shared" si="3"/>
        <v>18375</v>
      </c>
      <c r="L18" s="202">
        <f t="shared" si="3"/>
        <v>18375</v>
      </c>
      <c r="M18" s="202">
        <f t="shared" si="3"/>
        <v>18375</v>
      </c>
      <c r="N18" s="202">
        <f t="shared" si="3"/>
        <v>18375</v>
      </c>
      <c r="O18" s="202">
        <f t="shared" si="3"/>
        <v>18375</v>
      </c>
      <c r="P18" s="206">
        <f>SUM(D18:O18)</f>
        <v>220500</v>
      </c>
      <c r="Q18" s="14"/>
    </row>
    <row r="19" spans="2:17" ht="15">
      <c r="B19" s="14"/>
      <c r="C19" s="14"/>
      <c r="D19" s="14"/>
      <c r="E19" s="14"/>
      <c r="F19" s="14"/>
      <c r="G19" s="14"/>
      <c r="H19" s="14"/>
      <c r="I19" s="14"/>
      <c r="J19" s="14"/>
      <c r="K19" s="14"/>
      <c r="L19" s="14"/>
      <c r="M19" s="14"/>
      <c r="N19" s="14"/>
      <c r="O19" s="14"/>
      <c r="P19" s="14"/>
      <c r="Q19" s="14"/>
    </row>
    <row r="20" spans="2:17" ht="15">
      <c r="B20" s="14" t="s">
        <v>88</v>
      </c>
      <c r="C20" s="48">
        <v>0.11</v>
      </c>
      <c r="D20" s="203">
        <f aca="true" t="shared" si="4" ref="D20:O20">D18*$C$20</f>
        <v>2021.25</v>
      </c>
      <c r="E20" s="204">
        <f t="shared" si="4"/>
        <v>2021.25</v>
      </c>
      <c r="F20" s="204">
        <f t="shared" si="4"/>
        <v>2021.25</v>
      </c>
      <c r="G20" s="204">
        <f t="shared" si="4"/>
        <v>2021.25</v>
      </c>
      <c r="H20" s="204">
        <f t="shared" si="4"/>
        <v>2021.25</v>
      </c>
      <c r="I20" s="204">
        <f t="shared" si="4"/>
        <v>2021.25</v>
      </c>
      <c r="J20" s="204">
        <f t="shared" si="4"/>
        <v>2021.25</v>
      </c>
      <c r="K20" s="204">
        <f t="shared" si="4"/>
        <v>2021.25</v>
      </c>
      <c r="L20" s="204">
        <f t="shared" si="4"/>
        <v>2021.25</v>
      </c>
      <c r="M20" s="204">
        <f t="shared" si="4"/>
        <v>2021.25</v>
      </c>
      <c r="N20" s="204">
        <f t="shared" si="4"/>
        <v>2021.25</v>
      </c>
      <c r="O20" s="204">
        <f t="shared" si="4"/>
        <v>2021.25</v>
      </c>
      <c r="P20" s="205">
        <f>SUM(D20:O20)</f>
        <v>24255</v>
      </c>
      <c r="Q20" s="14"/>
    </row>
    <row r="21" spans="2:17" ht="15">
      <c r="B21" s="14" t="s">
        <v>89</v>
      </c>
      <c r="C21" s="14"/>
      <c r="D21" s="207">
        <f aca="true" t="shared" si="5" ref="D21:O21">D20+D18</f>
        <v>20396.25</v>
      </c>
      <c r="E21" s="208">
        <f t="shared" si="5"/>
        <v>20396.25</v>
      </c>
      <c r="F21" s="208">
        <f t="shared" si="5"/>
        <v>20396.25</v>
      </c>
      <c r="G21" s="208">
        <f t="shared" si="5"/>
        <v>20396.25</v>
      </c>
      <c r="H21" s="208">
        <f t="shared" si="5"/>
        <v>20396.25</v>
      </c>
      <c r="I21" s="208">
        <f t="shared" si="5"/>
        <v>20396.25</v>
      </c>
      <c r="J21" s="208">
        <f t="shared" si="5"/>
        <v>20396.25</v>
      </c>
      <c r="K21" s="208">
        <f t="shared" si="5"/>
        <v>20396.25</v>
      </c>
      <c r="L21" s="208">
        <f t="shared" si="5"/>
        <v>20396.25</v>
      </c>
      <c r="M21" s="208">
        <f t="shared" si="5"/>
        <v>20396.25</v>
      </c>
      <c r="N21" s="208">
        <f t="shared" si="5"/>
        <v>20396.25</v>
      </c>
      <c r="O21" s="208">
        <f t="shared" si="5"/>
        <v>20396.25</v>
      </c>
      <c r="P21" s="209">
        <f>SUM(D21:O21)</f>
        <v>244755</v>
      </c>
      <c r="Q21" s="14"/>
    </row>
    <row r="22" spans="2:17" ht="15">
      <c r="B22" s="14"/>
      <c r="C22" s="14"/>
      <c r="D22" s="14"/>
      <c r="E22" s="14"/>
      <c r="F22" s="14"/>
      <c r="G22" s="14"/>
      <c r="H22" s="14"/>
      <c r="I22" s="14"/>
      <c r="J22" s="14"/>
      <c r="K22" s="14"/>
      <c r="L22" s="14"/>
      <c r="M22" s="14"/>
      <c r="N22" s="14"/>
      <c r="O22" s="14"/>
      <c r="P22" s="14"/>
      <c r="Q22" s="14"/>
    </row>
    <row r="23" spans="2:17" ht="15">
      <c r="B23" s="211" t="s">
        <v>90</v>
      </c>
      <c r="C23" s="210"/>
      <c r="D23" s="212">
        <f aca="true" t="shared" si="6" ref="D23:O23">COUNT(D4:D14)</f>
        <v>3</v>
      </c>
      <c r="E23" s="213">
        <f t="shared" si="6"/>
        <v>3</v>
      </c>
      <c r="F23" s="213">
        <f t="shared" si="6"/>
        <v>3</v>
      </c>
      <c r="G23" s="213">
        <f t="shared" si="6"/>
        <v>3</v>
      </c>
      <c r="H23" s="213">
        <f t="shared" si="6"/>
        <v>3</v>
      </c>
      <c r="I23" s="213">
        <f t="shared" si="6"/>
        <v>3</v>
      </c>
      <c r="J23" s="213">
        <f t="shared" si="6"/>
        <v>3</v>
      </c>
      <c r="K23" s="213">
        <f t="shared" si="6"/>
        <v>3</v>
      </c>
      <c r="L23" s="213">
        <f t="shared" si="6"/>
        <v>3</v>
      </c>
      <c r="M23" s="213">
        <f t="shared" si="6"/>
        <v>3</v>
      </c>
      <c r="N23" s="213">
        <f t="shared" si="6"/>
        <v>3</v>
      </c>
      <c r="O23" s="214">
        <f t="shared" si="6"/>
        <v>3</v>
      </c>
      <c r="P23" s="14"/>
      <c r="Q23" s="14"/>
    </row>
    <row r="24" spans="2:17" ht="15">
      <c r="B24" s="14"/>
      <c r="C24" s="14"/>
      <c r="D24" s="14"/>
      <c r="E24" s="14"/>
      <c r="F24" s="14"/>
      <c r="G24" s="14"/>
      <c r="H24" s="14"/>
      <c r="I24" s="14"/>
      <c r="J24" s="14"/>
      <c r="K24" s="14"/>
      <c r="L24" s="14"/>
      <c r="M24" s="14"/>
      <c r="N24" s="14"/>
      <c r="O24" s="14"/>
      <c r="P24" s="14"/>
      <c r="Q24" s="14"/>
    </row>
    <row r="25" spans="2:17" ht="15">
      <c r="B25" s="14"/>
      <c r="C25" s="14"/>
      <c r="D25" s="14"/>
      <c r="E25" s="14"/>
      <c r="F25" s="14"/>
      <c r="G25" s="14"/>
      <c r="H25" s="14"/>
      <c r="I25" s="14"/>
      <c r="J25" s="14"/>
      <c r="K25" s="14"/>
      <c r="L25" s="14"/>
      <c r="M25" s="14"/>
      <c r="N25" s="14"/>
      <c r="O25" s="14"/>
      <c r="P25" s="14"/>
      <c r="Q25" s="14"/>
    </row>
    <row r="26" spans="2:17" ht="15">
      <c r="B26" s="14"/>
      <c r="C26" s="14"/>
      <c r="D26" s="14"/>
      <c r="E26" s="14"/>
      <c r="F26" s="14"/>
      <c r="G26" s="14"/>
      <c r="H26" s="14"/>
      <c r="I26" s="14"/>
      <c r="J26" s="14"/>
      <c r="K26" s="14"/>
      <c r="L26" s="14"/>
      <c r="M26" s="14"/>
      <c r="N26" s="14"/>
      <c r="O26" s="14"/>
      <c r="P26" s="14"/>
      <c r="Q26" s="14"/>
    </row>
    <row r="27" spans="2:17" ht="15">
      <c r="B27" s="49" t="s">
        <v>0</v>
      </c>
      <c r="C27" s="14"/>
      <c r="D27" s="14"/>
      <c r="E27" s="14"/>
      <c r="F27" s="14"/>
      <c r="G27" s="14"/>
      <c r="H27" s="14"/>
      <c r="I27" s="14"/>
      <c r="J27" s="14"/>
      <c r="K27" s="14"/>
      <c r="L27" s="14"/>
      <c r="M27" s="14"/>
      <c r="N27" s="14"/>
      <c r="O27" s="14"/>
      <c r="P27" s="14"/>
      <c r="Q27" s="14"/>
    </row>
    <row r="28" spans="2:17" ht="15">
      <c r="B28" s="314" t="s">
        <v>1</v>
      </c>
      <c r="C28" s="315"/>
      <c r="D28" s="315"/>
      <c r="E28" s="14"/>
      <c r="F28" s="14"/>
      <c r="G28" s="14"/>
      <c r="H28" s="14"/>
      <c r="I28" s="14"/>
      <c r="J28" s="14"/>
      <c r="K28" s="14"/>
      <c r="L28" s="14"/>
      <c r="M28" s="14"/>
      <c r="N28" s="14"/>
      <c r="O28" s="14"/>
      <c r="P28" s="14"/>
      <c r="Q28" s="14"/>
    </row>
    <row r="29" spans="2:17" ht="15">
      <c r="B29" s="314" t="s">
        <v>147</v>
      </c>
      <c r="C29" s="315"/>
      <c r="D29" s="315"/>
      <c r="E29" s="315"/>
      <c r="F29" s="315"/>
      <c r="G29" s="14"/>
      <c r="H29" s="14"/>
      <c r="I29" s="14"/>
      <c r="J29" s="14"/>
      <c r="K29" s="14"/>
      <c r="L29" s="14"/>
      <c r="M29" s="14"/>
      <c r="N29" s="14"/>
      <c r="O29" s="14"/>
      <c r="P29" s="14"/>
      <c r="Q29" s="14"/>
    </row>
    <row r="30" spans="2:17" ht="15">
      <c r="B30" s="314" t="s">
        <v>2</v>
      </c>
      <c r="C30" s="315"/>
      <c r="D30" s="315"/>
      <c r="E30" s="315"/>
      <c r="F30" s="315"/>
      <c r="G30" s="14"/>
      <c r="H30" s="14"/>
      <c r="I30" s="14"/>
      <c r="J30" s="14"/>
      <c r="K30" s="14"/>
      <c r="L30" s="14"/>
      <c r="M30" s="14"/>
      <c r="N30" s="14"/>
      <c r="O30" s="14"/>
      <c r="P30" s="14"/>
      <c r="Q30" s="14"/>
    </row>
    <row r="31" spans="2:17" ht="15">
      <c r="B31" s="14" t="s">
        <v>3</v>
      </c>
      <c r="C31" s="14"/>
      <c r="D31" s="14"/>
      <c r="E31" s="14"/>
      <c r="F31" s="14"/>
      <c r="G31" s="14"/>
      <c r="H31" s="14"/>
      <c r="I31" s="14"/>
      <c r="J31" s="14"/>
      <c r="K31" s="14"/>
      <c r="L31" s="14"/>
      <c r="M31" s="14"/>
      <c r="N31" s="14"/>
      <c r="O31" s="14"/>
      <c r="P31" s="14"/>
      <c r="Q31" s="14"/>
    </row>
    <row r="32" spans="2:17" ht="15">
      <c r="B32" s="14"/>
      <c r="C32" s="14"/>
      <c r="D32" s="14"/>
      <c r="E32" s="14"/>
      <c r="F32" s="14"/>
      <c r="G32" s="14"/>
      <c r="H32" s="14"/>
      <c r="I32" s="14"/>
      <c r="J32" s="14"/>
      <c r="K32" s="14"/>
      <c r="L32" s="14"/>
      <c r="M32" s="14"/>
      <c r="N32" s="14"/>
      <c r="O32" s="14"/>
      <c r="P32" s="14"/>
      <c r="Q32" s="14"/>
    </row>
    <row r="33" spans="2:17" ht="15">
      <c r="B33" s="14"/>
      <c r="C33" s="14"/>
      <c r="D33" s="14"/>
      <c r="E33" s="14"/>
      <c r="F33" s="14"/>
      <c r="G33" s="14"/>
      <c r="H33" s="14"/>
      <c r="I33" s="14"/>
      <c r="J33" s="14"/>
      <c r="K33" s="14"/>
      <c r="L33" s="14"/>
      <c r="M33" s="14"/>
      <c r="N33" s="14"/>
      <c r="O33" s="14"/>
      <c r="P33" s="14"/>
      <c r="Q33" s="14"/>
    </row>
    <row r="34" spans="2:17" ht="15">
      <c r="B34" s="14"/>
      <c r="C34" s="14"/>
      <c r="D34" s="14"/>
      <c r="E34" s="14"/>
      <c r="F34" s="14"/>
      <c r="G34" s="14"/>
      <c r="H34" s="14"/>
      <c r="I34" s="14"/>
      <c r="J34" s="14"/>
      <c r="K34" s="14"/>
      <c r="L34" s="14"/>
      <c r="M34" s="14"/>
      <c r="N34" s="14"/>
      <c r="O34" s="14"/>
      <c r="P34" s="14"/>
      <c r="Q34" s="14"/>
    </row>
    <row r="35" spans="2:17" ht="15">
      <c r="B35" s="14"/>
      <c r="C35" s="14"/>
      <c r="D35" s="14"/>
      <c r="E35" s="14"/>
      <c r="F35" s="14"/>
      <c r="G35" s="14"/>
      <c r="H35" s="14"/>
      <c r="I35" s="14"/>
      <c r="J35" s="14"/>
      <c r="K35" s="14"/>
      <c r="L35" s="14"/>
      <c r="M35" s="14"/>
      <c r="N35" s="14"/>
      <c r="O35" s="14"/>
      <c r="P35" s="14"/>
      <c r="Q35" s="14"/>
    </row>
    <row r="36" spans="2:17" ht="15">
      <c r="B36" s="14"/>
      <c r="C36" s="14"/>
      <c r="D36" s="14"/>
      <c r="E36" s="14"/>
      <c r="F36" s="14"/>
      <c r="G36" s="14"/>
      <c r="H36" s="14"/>
      <c r="I36" s="14"/>
      <c r="J36" s="14"/>
      <c r="K36" s="14"/>
      <c r="L36" s="14"/>
      <c r="M36" s="14"/>
      <c r="N36" s="14"/>
      <c r="O36" s="14"/>
      <c r="P36" s="14"/>
      <c r="Q36" s="14"/>
    </row>
  </sheetData>
  <sheetProtection/>
  <mergeCells count="3">
    <mergeCell ref="B28:D28"/>
    <mergeCell ref="B29:F29"/>
    <mergeCell ref="B30:F30"/>
  </mergeCells>
  <printOptions/>
  <pageMargins left="0.7480314960629921" right="0.7480314960629921" top="0.984251968503937" bottom="0.984251968503937" header="0.5118110236220472" footer="0.5118110236220472"/>
  <pageSetup fitToHeight="1" fitToWidth="1" horizontalDpi="300" verticalDpi="300" orientation="landscape" scale="75"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S51"/>
  <sheetViews>
    <sheetView zoomScalePageLayoutView="0" workbookViewId="0" topLeftCell="A1">
      <selection activeCell="P38" sqref="P38"/>
    </sheetView>
  </sheetViews>
  <sheetFormatPr defaultColWidth="8.875" defaultRowHeight="16.5"/>
  <cols>
    <col min="1" max="1" width="4.00390625" style="2" customWidth="1"/>
    <col min="2" max="2" width="27.50390625" style="2" bestFit="1" customWidth="1"/>
    <col min="3" max="3" width="21.875" style="69" bestFit="1" customWidth="1"/>
    <col min="4" max="11" width="9.125" style="2" bestFit="1" customWidth="1"/>
    <col min="12" max="12" width="10.125" style="2" bestFit="1" customWidth="1"/>
    <col min="13" max="13" width="9.125" style="2" bestFit="1" customWidth="1"/>
    <col min="14" max="14" width="9.625" style="2" bestFit="1" customWidth="1"/>
    <col min="15" max="15" width="9.50390625" style="2" bestFit="1" customWidth="1"/>
    <col min="16" max="16" width="10.125" style="2" bestFit="1" customWidth="1"/>
    <col min="17" max="17" width="3.00390625" style="2" customWidth="1"/>
    <col min="18" max="18" width="6.50390625" style="2" bestFit="1" customWidth="1"/>
    <col min="19" max="19" width="8.00390625" style="2" customWidth="1"/>
    <col min="20" max="16384" width="8.875" style="2" customWidth="1"/>
  </cols>
  <sheetData>
    <row r="1" ht="15"/>
    <row r="2" ht="15">
      <c r="B2" s="42" t="str">
        <f>'Roll-up'!B2</f>
        <v>Your Company Name</v>
      </c>
    </row>
    <row r="3" spans="2:19" ht="15">
      <c r="B3" s="51" t="s">
        <v>4</v>
      </c>
      <c r="C3" s="9"/>
      <c r="D3" s="67"/>
      <c r="E3" s="16"/>
      <c r="F3" s="16"/>
      <c r="G3" s="16"/>
      <c r="H3" s="16"/>
      <c r="I3" s="16"/>
      <c r="J3" s="16"/>
      <c r="K3" s="16"/>
      <c r="L3" s="16"/>
      <c r="M3" s="16"/>
      <c r="N3" s="68"/>
      <c r="O3" s="16"/>
      <c r="P3" s="16"/>
      <c r="Q3" s="6"/>
      <c r="S3" s="6"/>
    </row>
    <row r="4" spans="2:19" ht="15">
      <c r="B4" s="3"/>
      <c r="C4" s="9"/>
      <c r="D4" s="82" t="s">
        <v>6</v>
      </c>
      <c r="E4" s="83" t="s">
        <v>7</v>
      </c>
      <c r="F4" s="83" t="s">
        <v>8</v>
      </c>
      <c r="G4" s="83" t="s">
        <v>9</v>
      </c>
      <c r="H4" s="83" t="s">
        <v>10</v>
      </c>
      <c r="I4" s="83" t="s">
        <v>11</v>
      </c>
      <c r="J4" s="83" t="s">
        <v>12</v>
      </c>
      <c r="K4" s="83" t="s">
        <v>13</v>
      </c>
      <c r="L4" s="83" t="s">
        <v>14</v>
      </c>
      <c r="M4" s="83" t="s">
        <v>15</v>
      </c>
      <c r="N4" s="83" t="s">
        <v>16</v>
      </c>
      <c r="O4" s="84" t="s">
        <v>17</v>
      </c>
      <c r="P4" s="75" t="s">
        <v>5</v>
      </c>
      <c r="Q4" s="6"/>
      <c r="R4" s="17"/>
      <c r="S4" s="6"/>
    </row>
    <row r="5" spans="2:19" ht="15">
      <c r="B5" s="5"/>
      <c r="C5" s="9"/>
      <c r="D5" s="85" t="s">
        <v>64</v>
      </c>
      <c r="E5" s="86" t="s">
        <v>65</v>
      </c>
      <c r="F5" s="86" t="s">
        <v>66</v>
      </c>
      <c r="G5" s="86" t="s">
        <v>67</v>
      </c>
      <c r="H5" s="86" t="s">
        <v>68</v>
      </c>
      <c r="I5" s="86" t="s">
        <v>69</v>
      </c>
      <c r="J5" s="86" t="s">
        <v>70</v>
      </c>
      <c r="K5" s="86" t="s">
        <v>71</v>
      </c>
      <c r="L5" s="86" t="s">
        <v>72</v>
      </c>
      <c r="M5" s="86" t="s">
        <v>73</v>
      </c>
      <c r="N5" s="86" t="s">
        <v>74</v>
      </c>
      <c r="O5" s="87" t="s">
        <v>75</v>
      </c>
      <c r="P5" s="76" t="s">
        <v>18</v>
      </c>
      <c r="Q5" s="6"/>
      <c r="R5" s="17"/>
      <c r="S5" s="6"/>
    </row>
    <row r="6" spans="2:19" ht="15">
      <c r="B6" s="3" t="s">
        <v>19</v>
      </c>
      <c r="C6" s="79" t="s">
        <v>20</v>
      </c>
      <c r="D6" s="235">
        <f>Revenue!C32</f>
        <v>76.5</v>
      </c>
      <c r="E6" s="236">
        <f>Revenue!D32</f>
        <v>153</v>
      </c>
      <c r="F6" s="236">
        <f>Revenue!E32</f>
        <v>382.5</v>
      </c>
      <c r="G6" s="236">
        <f>Revenue!F32</f>
        <v>788.75</v>
      </c>
      <c r="H6" s="236">
        <f>Revenue!G32</f>
        <v>1577.5</v>
      </c>
      <c r="I6" s="236">
        <f>Revenue!H32</f>
        <v>2366.25</v>
      </c>
      <c r="J6" s="236">
        <f>Revenue!I32</f>
        <v>3260</v>
      </c>
      <c r="K6" s="236">
        <f>Revenue!J32</f>
        <v>4075</v>
      </c>
      <c r="L6" s="236">
        <f>Revenue!K32</f>
        <v>5705</v>
      </c>
      <c r="M6" s="236">
        <f>Revenue!L32</f>
        <v>8462.5</v>
      </c>
      <c r="N6" s="236">
        <f>Revenue!M32</f>
        <v>12693.75</v>
      </c>
      <c r="O6" s="237">
        <f>Revenue!N32</f>
        <v>16925</v>
      </c>
      <c r="P6" s="95">
        <f>SUM(D6:O6)</f>
        <v>56465.75</v>
      </c>
      <c r="Q6" s="6"/>
      <c r="R6" s="17"/>
      <c r="S6" s="6"/>
    </row>
    <row r="7" spans="2:19" ht="15">
      <c r="B7" s="3"/>
      <c r="C7" s="9"/>
      <c r="D7" s="215"/>
      <c r="E7" s="215"/>
      <c r="F7" s="215"/>
      <c r="G7" s="215"/>
      <c r="H7" s="215"/>
      <c r="I7" s="215"/>
      <c r="J7" s="215"/>
      <c r="K7" s="215"/>
      <c r="L7" s="215"/>
      <c r="M7" s="215"/>
      <c r="N7" s="215"/>
      <c r="O7" s="215"/>
      <c r="P7" s="216"/>
      <c r="Q7" s="6"/>
      <c r="R7" s="17"/>
      <c r="S7" s="6"/>
    </row>
    <row r="8" spans="2:19" ht="15">
      <c r="B8" s="3" t="s">
        <v>149</v>
      </c>
      <c r="C8" s="9" t="s">
        <v>22</v>
      </c>
      <c r="D8" s="235">
        <f>Headcount!D21</f>
        <v>20396.25</v>
      </c>
      <c r="E8" s="236">
        <f>Headcount!E21</f>
        <v>20396.25</v>
      </c>
      <c r="F8" s="236">
        <f>Headcount!F21</f>
        <v>20396.25</v>
      </c>
      <c r="G8" s="236">
        <f>Headcount!G21</f>
        <v>20396.25</v>
      </c>
      <c r="H8" s="236">
        <f>Headcount!H21</f>
        <v>20396.25</v>
      </c>
      <c r="I8" s="236">
        <f>Headcount!I21</f>
        <v>20396.25</v>
      </c>
      <c r="J8" s="236">
        <f>Headcount!J21</f>
        <v>20396.25</v>
      </c>
      <c r="K8" s="236">
        <f>Headcount!K21</f>
        <v>20396.25</v>
      </c>
      <c r="L8" s="236">
        <f>Headcount!L21</f>
        <v>20396.25</v>
      </c>
      <c r="M8" s="236">
        <f>Headcount!M21</f>
        <v>20396.25</v>
      </c>
      <c r="N8" s="236">
        <f>Headcount!N21</f>
        <v>20396.25</v>
      </c>
      <c r="O8" s="237">
        <f>Headcount!O21</f>
        <v>20396.25</v>
      </c>
      <c r="P8" s="95">
        <f>SUM(D8:O8)</f>
        <v>244755</v>
      </c>
      <c r="Q8" s="6"/>
      <c r="R8" s="17"/>
      <c r="S8" s="6"/>
    </row>
    <row r="9" spans="2:19" ht="15">
      <c r="B9" s="5"/>
      <c r="C9" s="9"/>
      <c r="D9" s="215"/>
      <c r="E9" s="215"/>
      <c r="F9" s="215"/>
      <c r="G9" s="215"/>
      <c r="H9" s="215"/>
      <c r="I9" s="215"/>
      <c r="J9" s="215"/>
      <c r="K9" s="215"/>
      <c r="L9" s="215"/>
      <c r="M9" s="215"/>
      <c r="N9" s="215"/>
      <c r="O9" s="215"/>
      <c r="P9" s="216"/>
      <c r="Q9" s="6"/>
      <c r="R9" s="17"/>
      <c r="S9" s="6"/>
    </row>
    <row r="10" spans="2:19" ht="15">
      <c r="B10" s="3" t="s">
        <v>23</v>
      </c>
      <c r="C10" s="9" t="s">
        <v>24</v>
      </c>
      <c r="D10" s="217">
        <v>250</v>
      </c>
      <c r="E10" s="218">
        <v>250</v>
      </c>
      <c r="F10" s="218">
        <v>250</v>
      </c>
      <c r="G10" s="218">
        <v>250</v>
      </c>
      <c r="H10" s="218">
        <v>250</v>
      </c>
      <c r="I10" s="218">
        <v>250</v>
      </c>
      <c r="J10" s="218">
        <v>250</v>
      </c>
      <c r="K10" s="218">
        <v>250</v>
      </c>
      <c r="L10" s="218">
        <v>250</v>
      </c>
      <c r="M10" s="218">
        <v>250</v>
      </c>
      <c r="N10" s="218">
        <v>250</v>
      </c>
      <c r="O10" s="219">
        <v>250</v>
      </c>
      <c r="P10" s="93">
        <f aca="true" t="shared" si="0" ref="P10:P17">SUM(D10:O10)</f>
        <v>3000</v>
      </c>
      <c r="Q10" s="6"/>
      <c r="R10" s="17"/>
      <c r="S10" s="6"/>
    </row>
    <row r="11" spans="2:19" ht="15">
      <c r="B11" s="5"/>
      <c r="C11" s="9" t="s">
        <v>25</v>
      </c>
      <c r="D11" s="220">
        <v>500</v>
      </c>
      <c r="E11" s="221">
        <v>500</v>
      </c>
      <c r="F11" s="221">
        <v>500</v>
      </c>
      <c r="G11" s="221">
        <v>500</v>
      </c>
      <c r="H11" s="221">
        <v>500</v>
      </c>
      <c r="I11" s="221">
        <v>500</v>
      </c>
      <c r="J11" s="221">
        <v>500</v>
      </c>
      <c r="K11" s="221">
        <v>500</v>
      </c>
      <c r="L11" s="221">
        <v>500</v>
      </c>
      <c r="M11" s="221">
        <v>500</v>
      </c>
      <c r="N11" s="221">
        <v>500</v>
      </c>
      <c r="O11" s="222">
        <v>500</v>
      </c>
      <c r="P11" s="94">
        <f t="shared" si="0"/>
        <v>6000</v>
      </c>
      <c r="Q11" s="6"/>
      <c r="R11" s="17"/>
      <c r="S11" s="6"/>
    </row>
    <row r="12" spans="2:19" ht="15">
      <c r="B12" s="5"/>
      <c r="C12" s="9" t="s">
        <v>26</v>
      </c>
      <c r="D12" s="220">
        <v>500</v>
      </c>
      <c r="E12" s="221">
        <v>500</v>
      </c>
      <c r="F12" s="221">
        <v>500</v>
      </c>
      <c r="G12" s="221">
        <v>500</v>
      </c>
      <c r="H12" s="221">
        <v>500</v>
      </c>
      <c r="I12" s="221">
        <v>500</v>
      </c>
      <c r="J12" s="221">
        <v>500</v>
      </c>
      <c r="K12" s="221">
        <v>500</v>
      </c>
      <c r="L12" s="221">
        <v>500</v>
      </c>
      <c r="M12" s="221">
        <v>500</v>
      </c>
      <c r="N12" s="221">
        <v>500</v>
      </c>
      <c r="O12" s="222">
        <v>500</v>
      </c>
      <c r="P12" s="94">
        <f t="shared" si="0"/>
        <v>6000</v>
      </c>
      <c r="Q12" s="6"/>
      <c r="R12" s="17"/>
      <c r="S12" s="6"/>
    </row>
    <row r="13" spans="2:19" ht="15">
      <c r="B13" s="5"/>
      <c r="C13" s="9" t="s">
        <v>116</v>
      </c>
      <c r="D13" s="220">
        <v>500</v>
      </c>
      <c r="E13" s="221">
        <v>500</v>
      </c>
      <c r="F13" s="221">
        <v>500</v>
      </c>
      <c r="G13" s="221">
        <v>500</v>
      </c>
      <c r="H13" s="221">
        <v>500</v>
      </c>
      <c r="I13" s="221">
        <v>500</v>
      </c>
      <c r="J13" s="221">
        <v>500</v>
      </c>
      <c r="K13" s="221">
        <v>500</v>
      </c>
      <c r="L13" s="221">
        <v>500</v>
      </c>
      <c r="M13" s="221">
        <v>500</v>
      </c>
      <c r="N13" s="221">
        <v>500</v>
      </c>
      <c r="O13" s="222">
        <v>500</v>
      </c>
      <c r="P13" s="94">
        <f t="shared" si="0"/>
        <v>6000</v>
      </c>
      <c r="Q13" s="6"/>
      <c r="R13" s="18"/>
      <c r="S13" s="6"/>
    </row>
    <row r="14" spans="2:19" ht="15">
      <c r="B14" s="5"/>
      <c r="C14" s="9" t="s">
        <v>117</v>
      </c>
      <c r="D14" s="220">
        <v>500</v>
      </c>
      <c r="E14" s="221">
        <v>500</v>
      </c>
      <c r="F14" s="221">
        <v>500</v>
      </c>
      <c r="G14" s="221">
        <v>500</v>
      </c>
      <c r="H14" s="221">
        <v>500</v>
      </c>
      <c r="I14" s="221">
        <v>500</v>
      </c>
      <c r="J14" s="221">
        <v>500</v>
      </c>
      <c r="K14" s="221">
        <v>500</v>
      </c>
      <c r="L14" s="221">
        <v>500</v>
      </c>
      <c r="M14" s="221">
        <v>500</v>
      </c>
      <c r="N14" s="221">
        <v>500</v>
      </c>
      <c r="O14" s="222">
        <v>500</v>
      </c>
      <c r="P14" s="94">
        <f t="shared" si="0"/>
        <v>6000</v>
      </c>
      <c r="Q14" s="6"/>
      <c r="R14" s="18"/>
      <c r="S14" s="6"/>
    </row>
    <row r="15" spans="2:19" ht="15">
      <c r="B15" s="5"/>
      <c r="C15" s="9" t="s">
        <v>118</v>
      </c>
      <c r="D15" s="220">
        <v>500</v>
      </c>
      <c r="E15" s="221">
        <v>500</v>
      </c>
      <c r="F15" s="221">
        <v>500</v>
      </c>
      <c r="G15" s="221">
        <v>500</v>
      </c>
      <c r="H15" s="221">
        <v>500</v>
      </c>
      <c r="I15" s="221">
        <v>500</v>
      </c>
      <c r="J15" s="221">
        <v>500</v>
      </c>
      <c r="K15" s="221">
        <v>500</v>
      </c>
      <c r="L15" s="221">
        <v>500</v>
      </c>
      <c r="M15" s="221">
        <v>500</v>
      </c>
      <c r="N15" s="221">
        <v>500</v>
      </c>
      <c r="O15" s="222">
        <v>500</v>
      </c>
      <c r="P15" s="94">
        <f t="shared" si="0"/>
        <v>6000</v>
      </c>
      <c r="Q15" s="6"/>
      <c r="R15" s="17"/>
      <c r="S15" s="6"/>
    </row>
    <row r="16" spans="2:19" ht="15">
      <c r="B16" s="5"/>
      <c r="C16" s="80" t="s">
        <v>119</v>
      </c>
      <c r="D16" s="223">
        <v>500</v>
      </c>
      <c r="E16" s="224">
        <v>500</v>
      </c>
      <c r="F16" s="224">
        <v>500</v>
      </c>
      <c r="G16" s="224">
        <v>500</v>
      </c>
      <c r="H16" s="224">
        <v>500</v>
      </c>
      <c r="I16" s="224">
        <v>500</v>
      </c>
      <c r="J16" s="224">
        <v>500</v>
      </c>
      <c r="K16" s="224">
        <v>500</v>
      </c>
      <c r="L16" s="224">
        <v>500</v>
      </c>
      <c r="M16" s="224">
        <v>500</v>
      </c>
      <c r="N16" s="224">
        <v>500</v>
      </c>
      <c r="O16" s="225">
        <v>500</v>
      </c>
      <c r="P16" s="96">
        <f t="shared" si="0"/>
        <v>6000</v>
      </c>
      <c r="Q16" s="6"/>
      <c r="R16" s="17"/>
      <c r="S16" s="6"/>
    </row>
    <row r="17" spans="2:19" ht="15">
      <c r="B17" s="5"/>
      <c r="C17" s="9"/>
      <c r="D17" s="72">
        <f>SUM(D10:D16)</f>
        <v>3250</v>
      </c>
      <c r="E17" s="73">
        <f aca="true" t="shared" si="1" ref="E17:O17">SUM(E10:E16)</f>
        <v>3250</v>
      </c>
      <c r="F17" s="73">
        <f t="shared" si="1"/>
        <v>3250</v>
      </c>
      <c r="G17" s="73">
        <f t="shared" si="1"/>
        <v>3250</v>
      </c>
      <c r="H17" s="73">
        <f t="shared" si="1"/>
        <v>3250</v>
      </c>
      <c r="I17" s="73">
        <f t="shared" si="1"/>
        <v>3250</v>
      </c>
      <c r="J17" s="73">
        <f t="shared" si="1"/>
        <v>3250</v>
      </c>
      <c r="K17" s="73">
        <f t="shared" si="1"/>
        <v>3250</v>
      </c>
      <c r="L17" s="73">
        <f t="shared" si="1"/>
        <v>3250</v>
      </c>
      <c r="M17" s="73">
        <f t="shared" si="1"/>
        <v>3250</v>
      </c>
      <c r="N17" s="73">
        <f t="shared" si="1"/>
        <v>3250</v>
      </c>
      <c r="O17" s="74">
        <f t="shared" si="1"/>
        <v>3250</v>
      </c>
      <c r="P17" s="77">
        <f t="shared" si="0"/>
        <v>39000</v>
      </c>
      <c r="Q17" s="6"/>
      <c r="R17" s="17"/>
      <c r="S17" s="6"/>
    </row>
    <row r="18" spans="2:19" ht="15">
      <c r="B18" s="5"/>
      <c r="C18" s="9"/>
      <c r="D18" s="8"/>
      <c r="E18" s="8"/>
      <c r="F18" s="8"/>
      <c r="G18" s="8"/>
      <c r="H18" s="8"/>
      <c r="I18" s="8"/>
      <c r="J18" s="8"/>
      <c r="K18" s="8"/>
      <c r="L18" s="8"/>
      <c r="M18" s="8"/>
      <c r="N18" s="8"/>
      <c r="O18" s="8"/>
      <c r="P18" s="51"/>
      <c r="Q18" s="6"/>
      <c r="R18" s="17"/>
      <c r="S18" s="6"/>
    </row>
    <row r="19" spans="2:19" s="21" customFormat="1" ht="30.75" thickBot="1">
      <c r="B19" s="19" t="s">
        <v>120</v>
      </c>
      <c r="C19" s="70"/>
      <c r="D19" s="78">
        <f>D17+D8</f>
        <v>23646.25</v>
      </c>
      <c r="E19" s="78">
        <f aca="true" t="shared" si="2" ref="E19:O19">E17+E8</f>
        <v>23646.25</v>
      </c>
      <c r="F19" s="78">
        <f t="shared" si="2"/>
        <v>23646.25</v>
      </c>
      <c r="G19" s="78">
        <f t="shared" si="2"/>
        <v>23646.25</v>
      </c>
      <c r="H19" s="78">
        <f t="shared" si="2"/>
        <v>23646.25</v>
      </c>
      <c r="I19" s="78">
        <f t="shared" si="2"/>
        <v>23646.25</v>
      </c>
      <c r="J19" s="78">
        <f t="shared" si="2"/>
        <v>23646.25</v>
      </c>
      <c r="K19" s="78">
        <f t="shared" si="2"/>
        <v>23646.25</v>
      </c>
      <c r="L19" s="78">
        <f t="shared" si="2"/>
        <v>23646.25</v>
      </c>
      <c r="M19" s="78">
        <f t="shared" si="2"/>
        <v>23646.25</v>
      </c>
      <c r="N19" s="78">
        <f t="shared" si="2"/>
        <v>23646.25</v>
      </c>
      <c r="O19" s="78">
        <f t="shared" si="2"/>
        <v>23646.25</v>
      </c>
      <c r="P19" s="88">
        <f>SUM(D19:O19)</f>
        <v>283755</v>
      </c>
      <c r="Q19" s="1"/>
      <c r="R19" s="20"/>
      <c r="S19" s="1"/>
    </row>
    <row r="20" spans="2:19" ht="15.75" thickTop="1">
      <c r="B20" s="5"/>
      <c r="C20" s="9"/>
      <c r="D20" s="51"/>
      <c r="E20" s="51"/>
      <c r="F20" s="51"/>
      <c r="G20" s="51"/>
      <c r="H20" s="51"/>
      <c r="I20" s="51"/>
      <c r="J20" s="51"/>
      <c r="K20" s="51"/>
      <c r="L20" s="51"/>
      <c r="M20" s="51"/>
      <c r="N20" s="51"/>
      <c r="O20" s="51"/>
      <c r="P20" s="51"/>
      <c r="Q20" s="6"/>
      <c r="R20" s="17"/>
      <c r="S20" s="6"/>
    </row>
    <row r="21" spans="2:19" ht="15">
      <c r="B21" s="3" t="s">
        <v>121</v>
      </c>
      <c r="C21" s="9" t="s">
        <v>122</v>
      </c>
      <c r="D21" s="238">
        <f>Revenue!C36</f>
        <v>100</v>
      </c>
      <c r="E21" s="239">
        <f>Revenue!D36</f>
        <v>100</v>
      </c>
      <c r="F21" s="239">
        <f>Revenue!E36</f>
        <v>100</v>
      </c>
      <c r="G21" s="239">
        <f>Revenue!F36</f>
        <v>200</v>
      </c>
      <c r="H21" s="239">
        <f>Revenue!G36</f>
        <v>200</v>
      </c>
      <c r="I21" s="239">
        <f>Revenue!H36</f>
        <v>300</v>
      </c>
      <c r="J21" s="239">
        <f>Revenue!I36</f>
        <v>300</v>
      </c>
      <c r="K21" s="239">
        <f>Revenue!J36</f>
        <v>500</v>
      </c>
      <c r="L21" s="239">
        <f>Revenue!K36</f>
        <v>1000</v>
      </c>
      <c r="M21" s="239">
        <f>Revenue!L36</f>
        <v>1000</v>
      </c>
      <c r="N21" s="239">
        <f>Revenue!M36</f>
        <v>1000</v>
      </c>
      <c r="O21" s="239">
        <f>Revenue!N36</f>
        <v>1000</v>
      </c>
      <c r="P21" s="95">
        <f>SUM(D21:O21)</f>
        <v>5800</v>
      </c>
      <c r="Q21" s="6"/>
      <c r="R21" s="17"/>
      <c r="S21" s="6"/>
    </row>
    <row r="22" spans="2:19" ht="15">
      <c r="B22" s="5"/>
      <c r="C22" s="9"/>
      <c r="D22" s="7"/>
      <c r="E22" s="7"/>
      <c r="F22" s="7"/>
      <c r="G22" s="7"/>
      <c r="H22" s="7"/>
      <c r="I22" s="7"/>
      <c r="J22" s="7"/>
      <c r="K22" s="7"/>
      <c r="L22" s="7"/>
      <c r="M22" s="7"/>
      <c r="N22" s="7"/>
      <c r="O22" s="7"/>
      <c r="P22" s="51"/>
      <c r="Q22" s="6"/>
      <c r="R22" s="17"/>
      <c r="S22" s="6"/>
    </row>
    <row r="23" spans="2:19" ht="15">
      <c r="B23" s="3" t="s">
        <v>123</v>
      </c>
      <c r="C23" s="9" t="s">
        <v>124</v>
      </c>
      <c r="D23" s="147">
        <v>100</v>
      </c>
      <c r="E23" s="148">
        <v>100</v>
      </c>
      <c r="F23" s="148">
        <v>100</v>
      </c>
      <c r="G23" s="148">
        <v>100</v>
      </c>
      <c r="H23" s="148">
        <v>100</v>
      </c>
      <c r="I23" s="148">
        <v>100</v>
      </c>
      <c r="J23" s="148">
        <v>100</v>
      </c>
      <c r="K23" s="148">
        <v>100</v>
      </c>
      <c r="L23" s="148">
        <v>100</v>
      </c>
      <c r="M23" s="148">
        <v>100</v>
      </c>
      <c r="N23" s="148">
        <v>100</v>
      </c>
      <c r="O23" s="149">
        <v>100</v>
      </c>
      <c r="P23" s="93">
        <f aca="true" t="shared" si="3" ref="P23:P36">SUM(D23:O23)</f>
        <v>1200</v>
      </c>
      <c r="Q23" s="6"/>
      <c r="R23" s="17"/>
      <c r="S23" s="6"/>
    </row>
    <row r="24" spans="2:19" ht="15">
      <c r="B24" s="5"/>
      <c r="C24" s="9" t="s">
        <v>125</v>
      </c>
      <c r="D24" s="226">
        <v>125</v>
      </c>
      <c r="E24" s="146">
        <v>125</v>
      </c>
      <c r="F24" s="146">
        <v>125</v>
      </c>
      <c r="G24" s="146">
        <v>125</v>
      </c>
      <c r="H24" s="146">
        <v>125</v>
      </c>
      <c r="I24" s="146">
        <v>125</v>
      </c>
      <c r="J24" s="146">
        <v>125</v>
      </c>
      <c r="K24" s="146">
        <v>125</v>
      </c>
      <c r="L24" s="146">
        <v>125</v>
      </c>
      <c r="M24" s="146">
        <v>125</v>
      </c>
      <c r="N24" s="146">
        <v>125</v>
      </c>
      <c r="O24" s="227">
        <v>125</v>
      </c>
      <c r="P24" s="94">
        <f t="shared" si="3"/>
        <v>1500</v>
      </c>
      <c r="Q24" s="6"/>
      <c r="R24" s="17"/>
      <c r="S24" s="6"/>
    </row>
    <row r="25" spans="2:19" ht="15">
      <c r="B25" s="5"/>
      <c r="C25" s="9" t="s">
        <v>126</v>
      </c>
      <c r="D25" s="226">
        <v>500</v>
      </c>
      <c r="E25" s="146">
        <v>500</v>
      </c>
      <c r="F25" s="146">
        <v>500</v>
      </c>
      <c r="G25" s="146">
        <v>500</v>
      </c>
      <c r="H25" s="146">
        <v>500</v>
      </c>
      <c r="I25" s="146">
        <v>500</v>
      </c>
      <c r="J25" s="146">
        <v>500</v>
      </c>
      <c r="K25" s="146">
        <v>500</v>
      </c>
      <c r="L25" s="146">
        <v>500</v>
      </c>
      <c r="M25" s="146">
        <v>500</v>
      </c>
      <c r="N25" s="146">
        <v>500</v>
      </c>
      <c r="O25" s="227">
        <v>500</v>
      </c>
      <c r="P25" s="94">
        <f t="shared" si="3"/>
        <v>6000</v>
      </c>
      <c r="Q25" s="6"/>
      <c r="R25" s="17"/>
      <c r="S25" s="6"/>
    </row>
    <row r="26" spans="2:19" ht="15">
      <c r="B26" s="5"/>
      <c r="C26" s="9" t="s">
        <v>127</v>
      </c>
      <c r="D26" s="226">
        <v>150</v>
      </c>
      <c r="E26" s="146">
        <v>150</v>
      </c>
      <c r="F26" s="146">
        <v>150</v>
      </c>
      <c r="G26" s="146">
        <v>150</v>
      </c>
      <c r="H26" s="146">
        <v>150</v>
      </c>
      <c r="I26" s="146">
        <v>150</v>
      </c>
      <c r="J26" s="146">
        <v>150</v>
      </c>
      <c r="K26" s="146">
        <v>150</v>
      </c>
      <c r="L26" s="146">
        <v>150</v>
      </c>
      <c r="M26" s="146">
        <v>150</v>
      </c>
      <c r="N26" s="146">
        <v>150</v>
      </c>
      <c r="O26" s="227">
        <v>150</v>
      </c>
      <c r="P26" s="94">
        <f t="shared" si="3"/>
        <v>1800</v>
      </c>
      <c r="Q26" s="6"/>
      <c r="R26" s="17"/>
      <c r="S26" s="6"/>
    </row>
    <row r="27" spans="2:19" ht="15">
      <c r="B27" s="5"/>
      <c r="C27" s="9" t="s">
        <v>128</v>
      </c>
      <c r="D27" s="226">
        <v>150</v>
      </c>
      <c r="E27" s="146">
        <v>150</v>
      </c>
      <c r="F27" s="146">
        <v>150</v>
      </c>
      <c r="G27" s="146">
        <v>150</v>
      </c>
      <c r="H27" s="146">
        <v>150</v>
      </c>
      <c r="I27" s="146">
        <v>150</v>
      </c>
      <c r="J27" s="146">
        <v>150</v>
      </c>
      <c r="K27" s="146">
        <v>150</v>
      </c>
      <c r="L27" s="146">
        <v>150</v>
      </c>
      <c r="M27" s="146">
        <v>150</v>
      </c>
      <c r="N27" s="146">
        <v>150</v>
      </c>
      <c r="O27" s="227">
        <v>150</v>
      </c>
      <c r="P27" s="94">
        <f t="shared" si="3"/>
        <v>1800</v>
      </c>
      <c r="Q27" s="6"/>
      <c r="R27" s="17"/>
      <c r="S27" s="6"/>
    </row>
    <row r="28" spans="2:19" ht="15">
      <c r="B28" s="5"/>
      <c r="C28" s="9" t="s">
        <v>129</v>
      </c>
      <c r="D28" s="226">
        <v>50</v>
      </c>
      <c r="E28" s="146">
        <v>50</v>
      </c>
      <c r="F28" s="146">
        <v>50</v>
      </c>
      <c r="G28" s="146">
        <v>50</v>
      </c>
      <c r="H28" s="146">
        <v>50</v>
      </c>
      <c r="I28" s="146">
        <v>50</v>
      </c>
      <c r="J28" s="146">
        <v>50</v>
      </c>
      <c r="K28" s="146">
        <v>50</v>
      </c>
      <c r="L28" s="146">
        <v>50</v>
      </c>
      <c r="M28" s="146">
        <v>50</v>
      </c>
      <c r="N28" s="146">
        <v>50</v>
      </c>
      <c r="O28" s="227">
        <v>50</v>
      </c>
      <c r="P28" s="94">
        <f t="shared" si="3"/>
        <v>600</v>
      </c>
      <c r="Q28" s="6"/>
      <c r="R28" s="17"/>
      <c r="S28" s="6"/>
    </row>
    <row r="29" spans="2:19" ht="15">
      <c r="B29" s="5"/>
      <c r="C29" s="9" t="s">
        <v>130</v>
      </c>
      <c r="D29" s="226">
        <v>250</v>
      </c>
      <c r="E29" s="146">
        <v>250</v>
      </c>
      <c r="F29" s="146">
        <v>250</v>
      </c>
      <c r="G29" s="146">
        <v>250</v>
      </c>
      <c r="H29" s="146">
        <v>250</v>
      </c>
      <c r="I29" s="146">
        <v>250</v>
      </c>
      <c r="J29" s="146">
        <v>250</v>
      </c>
      <c r="K29" s="146">
        <v>250</v>
      </c>
      <c r="L29" s="146">
        <v>250</v>
      </c>
      <c r="M29" s="146">
        <v>250</v>
      </c>
      <c r="N29" s="146">
        <v>250</v>
      </c>
      <c r="O29" s="227">
        <v>250</v>
      </c>
      <c r="P29" s="94">
        <f t="shared" si="3"/>
        <v>3000</v>
      </c>
      <c r="Q29" s="6"/>
      <c r="R29" s="17"/>
      <c r="S29" s="6"/>
    </row>
    <row r="30" spans="2:19" ht="15">
      <c r="B30" s="5"/>
      <c r="C30" s="9" t="s">
        <v>131</v>
      </c>
      <c r="D30" s="226">
        <v>50</v>
      </c>
      <c r="E30" s="146">
        <v>50</v>
      </c>
      <c r="F30" s="146">
        <v>50</v>
      </c>
      <c r="G30" s="146">
        <v>50</v>
      </c>
      <c r="H30" s="146">
        <v>50</v>
      </c>
      <c r="I30" s="146">
        <v>50</v>
      </c>
      <c r="J30" s="146">
        <v>50</v>
      </c>
      <c r="K30" s="146">
        <v>50</v>
      </c>
      <c r="L30" s="146">
        <v>50</v>
      </c>
      <c r="M30" s="146">
        <v>50</v>
      </c>
      <c r="N30" s="146">
        <v>50</v>
      </c>
      <c r="O30" s="227">
        <v>50</v>
      </c>
      <c r="P30" s="94">
        <f t="shared" si="3"/>
        <v>600</v>
      </c>
      <c r="Q30" s="6"/>
      <c r="R30" s="17"/>
      <c r="S30" s="6"/>
    </row>
    <row r="31" spans="2:19" ht="15">
      <c r="B31" s="5"/>
      <c r="C31" s="9" t="s">
        <v>132</v>
      </c>
      <c r="D31" s="226">
        <v>500</v>
      </c>
      <c r="E31" s="146">
        <v>500</v>
      </c>
      <c r="F31" s="146">
        <v>500</v>
      </c>
      <c r="G31" s="146">
        <v>500</v>
      </c>
      <c r="H31" s="146">
        <v>500</v>
      </c>
      <c r="I31" s="146">
        <v>500</v>
      </c>
      <c r="J31" s="146">
        <v>500</v>
      </c>
      <c r="K31" s="146">
        <v>500</v>
      </c>
      <c r="L31" s="146">
        <v>500</v>
      </c>
      <c r="M31" s="146">
        <v>500</v>
      </c>
      <c r="N31" s="146">
        <v>500</v>
      </c>
      <c r="O31" s="227">
        <v>500</v>
      </c>
      <c r="P31" s="94">
        <f t="shared" si="3"/>
        <v>6000</v>
      </c>
      <c r="Q31" s="6"/>
      <c r="R31" s="17"/>
      <c r="S31" s="6"/>
    </row>
    <row r="32" spans="2:19" ht="15">
      <c r="B32" s="5"/>
      <c r="C32" s="9" t="s">
        <v>133</v>
      </c>
      <c r="D32" s="226">
        <v>500</v>
      </c>
      <c r="E32" s="146">
        <v>500</v>
      </c>
      <c r="F32" s="146">
        <v>500</v>
      </c>
      <c r="G32" s="146">
        <v>500</v>
      </c>
      <c r="H32" s="146">
        <v>500</v>
      </c>
      <c r="I32" s="146">
        <v>500</v>
      </c>
      <c r="J32" s="146">
        <v>500</v>
      </c>
      <c r="K32" s="146">
        <v>500</v>
      </c>
      <c r="L32" s="146">
        <v>500</v>
      </c>
      <c r="M32" s="146">
        <v>500</v>
      </c>
      <c r="N32" s="146">
        <v>500</v>
      </c>
      <c r="O32" s="227">
        <v>500</v>
      </c>
      <c r="P32" s="94">
        <f t="shared" si="3"/>
        <v>6000</v>
      </c>
      <c r="Q32" s="6"/>
      <c r="R32" s="17"/>
      <c r="S32" s="6"/>
    </row>
    <row r="33" spans="2:19" ht="15">
      <c r="B33" s="5"/>
      <c r="C33" s="9" t="s">
        <v>134</v>
      </c>
      <c r="D33" s="226">
        <v>50</v>
      </c>
      <c r="E33" s="146">
        <v>50</v>
      </c>
      <c r="F33" s="146">
        <v>50</v>
      </c>
      <c r="G33" s="146">
        <v>50</v>
      </c>
      <c r="H33" s="146">
        <v>50</v>
      </c>
      <c r="I33" s="146">
        <v>50</v>
      </c>
      <c r="J33" s="146">
        <v>50</v>
      </c>
      <c r="K33" s="146">
        <v>50</v>
      </c>
      <c r="L33" s="146">
        <v>50</v>
      </c>
      <c r="M33" s="146">
        <v>50</v>
      </c>
      <c r="N33" s="146">
        <v>50</v>
      </c>
      <c r="O33" s="227">
        <v>50</v>
      </c>
      <c r="P33" s="94">
        <f t="shared" si="3"/>
        <v>600</v>
      </c>
      <c r="Q33" s="6"/>
      <c r="R33" s="17"/>
      <c r="S33" s="6"/>
    </row>
    <row r="34" spans="2:19" ht="15">
      <c r="B34" s="5"/>
      <c r="C34" s="9" t="s">
        <v>135</v>
      </c>
      <c r="D34" s="226">
        <v>50</v>
      </c>
      <c r="E34" s="146">
        <v>50</v>
      </c>
      <c r="F34" s="146">
        <v>50</v>
      </c>
      <c r="G34" s="146">
        <v>50</v>
      </c>
      <c r="H34" s="146">
        <v>50</v>
      </c>
      <c r="I34" s="146">
        <v>50</v>
      </c>
      <c r="J34" s="146">
        <v>50</v>
      </c>
      <c r="K34" s="146">
        <v>50</v>
      </c>
      <c r="L34" s="146">
        <v>50</v>
      </c>
      <c r="M34" s="146">
        <v>50</v>
      </c>
      <c r="N34" s="146">
        <v>50</v>
      </c>
      <c r="O34" s="227">
        <v>50</v>
      </c>
      <c r="P34" s="94">
        <f t="shared" si="3"/>
        <v>600</v>
      </c>
      <c r="Q34" s="6"/>
      <c r="R34" s="17"/>
      <c r="S34" s="6"/>
    </row>
    <row r="35" spans="2:19" ht="15">
      <c r="B35" s="5"/>
      <c r="C35" s="9" t="s">
        <v>136</v>
      </c>
      <c r="D35" s="226">
        <v>150</v>
      </c>
      <c r="E35" s="146">
        <v>150</v>
      </c>
      <c r="F35" s="146">
        <v>150</v>
      </c>
      <c r="G35" s="146">
        <v>150</v>
      </c>
      <c r="H35" s="146">
        <v>150</v>
      </c>
      <c r="I35" s="146">
        <v>150</v>
      </c>
      <c r="J35" s="146">
        <v>150</v>
      </c>
      <c r="K35" s="146">
        <v>150</v>
      </c>
      <c r="L35" s="146">
        <v>150</v>
      </c>
      <c r="M35" s="146">
        <v>150</v>
      </c>
      <c r="N35" s="146">
        <v>150</v>
      </c>
      <c r="O35" s="227">
        <v>150</v>
      </c>
      <c r="P35" s="94">
        <f t="shared" si="3"/>
        <v>1800</v>
      </c>
      <c r="Q35" s="6"/>
      <c r="R35" s="17"/>
      <c r="S35" s="6"/>
    </row>
    <row r="36" spans="2:19" ht="15.75" thickBot="1">
      <c r="B36" s="5"/>
      <c r="C36" s="9"/>
      <c r="D36" s="89">
        <f aca="true" t="shared" si="4" ref="D36:O36">SUM(D23:D35)</f>
        <v>2625</v>
      </c>
      <c r="E36" s="90">
        <f t="shared" si="4"/>
        <v>2625</v>
      </c>
      <c r="F36" s="90">
        <f t="shared" si="4"/>
        <v>2625</v>
      </c>
      <c r="G36" s="90">
        <f t="shared" si="4"/>
        <v>2625</v>
      </c>
      <c r="H36" s="90">
        <f t="shared" si="4"/>
        <v>2625</v>
      </c>
      <c r="I36" s="90">
        <f t="shared" si="4"/>
        <v>2625</v>
      </c>
      <c r="J36" s="90">
        <f t="shared" si="4"/>
        <v>2625</v>
      </c>
      <c r="K36" s="90">
        <f t="shared" si="4"/>
        <v>2625</v>
      </c>
      <c r="L36" s="90">
        <f t="shared" si="4"/>
        <v>2625</v>
      </c>
      <c r="M36" s="90">
        <f t="shared" si="4"/>
        <v>2625</v>
      </c>
      <c r="N36" s="90">
        <f t="shared" si="4"/>
        <v>2625</v>
      </c>
      <c r="O36" s="91">
        <f t="shared" si="4"/>
        <v>2625</v>
      </c>
      <c r="P36" s="92">
        <f t="shared" si="3"/>
        <v>31500</v>
      </c>
      <c r="Q36" s="6"/>
      <c r="R36" s="17"/>
      <c r="S36" s="6"/>
    </row>
    <row r="37" spans="3:19" ht="15.75" thickTop="1">
      <c r="C37" s="9"/>
      <c r="D37" s="8"/>
      <c r="E37" s="8"/>
      <c r="F37" s="8"/>
      <c r="G37" s="8"/>
      <c r="H37" s="8"/>
      <c r="I37" s="8"/>
      <c r="J37" s="8"/>
      <c r="K37" s="8"/>
      <c r="L37" s="8"/>
      <c r="M37" s="8"/>
      <c r="N37" s="8"/>
      <c r="O37" s="8"/>
      <c r="P37" s="51"/>
      <c r="Q37" s="6"/>
      <c r="R37" s="17"/>
      <c r="S37" s="6"/>
    </row>
    <row r="38" spans="2:19" ht="15">
      <c r="B38" s="3" t="s">
        <v>137</v>
      </c>
      <c r="C38" s="9" t="s">
        <v>138</v>
      </c>
      <c r="D38" s="232">
        <v>0</v>
      </c>
      <c r="E38" s="233">
        <v>0</v>
      </c>
      <c r="F38" s="233">
        <v>0</v>
      </c>
      <c r="G38" s="233">
        <v>0</v>
      </c>
      <c r="H38" s="233">
        <v>0</v>
      </c>
      <c r="I38" s="233">
        <v>0</v>
      </c>
      <c r="J38" s="233">
        <v>0</v>
      </c>
      <c r="K38" s="233">
        <v>0</v>
      </c>
      <c r="L38" s="233">
        <v>0</v>
      </c>
      <c r="M38" s="233">
        <v>0</v>
      </c>
      <c r="N38" s="233">
        <v>0</v>
      </c>
      <c r="O38" s="234">
        <v>0</v>
      </c>
      <c r="P38" s="99">
        <f>SUM(D38:O38)</f>
        <v>0</v>
      </c>
      <c r="Q38" s="6"/>
      <c r="R38" s="17"/>
      <c r="S38" s="6"/>
    </row>
    <row r="39" spans="2:19" ht="15">
      <c r="B39" s="5"/>
      <c r="C39" s="9"/>
      <c r="D39" s="7"/>
      <c r="E39" s="7"/>
      <c r="F39" s="7"/>
      <c r="G39" s="7"/>
      <c r="H39" s="7"/>
      <c r="I39" s="7"/>
      <c r="J39" s="7"/>
      <c r="K39" s="7"/>
      <c r="L39" s="7"/>
      <c r="M39" s="7"/>
      <c r="N39" s="7"/>
      <c r="O39" s="7"/>
      <c r="P39" s="51"/>
      <c r="Q39" s="6"/>
      <c r="R39" s="17"/>
      <c r="S39" s="6"/>
    </row>
    <row r="40" spans="2:19" ht="15">
      <c r="B40" s="3" t="s">
        <v>139</v>
      </c>
      <c r="C40" s="9"/>
      <c r="D40" s="100">
        <f>D38+D36+D19</f>
        <v>26271.25</v>
      </c>
      <c r="E40" s="101">
        <f aca="true" t="shared" si="5" ref="E40:N40">E38+E36+E19</f>
        <v>26271.25</v>
      </c>
      <c r="F40" s="101">
        <f t="shared" si="5"/>
        <v>26271.25</v>
      </c>
      <c r="G40" s="101">
        <f t="shared" si="5"/>
        <v>26271.25</v>
      </c>
      <c r="H40" s="101">
        <f t="shared" si="5"/>
        <v>26271.25</v>
      </c>
      <c r="I40" s="101">
        <f t="shared" si="5"/>
        <v>26271.25</v>
      </c>
      <c r="J40" s="101">
        <f t="shared" si="5"/>
        <v>26271.25</v>
      </c>
      <c r="K40" s="101">
        <f t="shared" si="5"/>
        <v>26271.25</v>
      </c>
      <c r="L40" s="101">
        <f t="shared" si="5"/>
        <v>26271.25</v>
      </c>
      <c r="M40" s="101">
        <f t="shared" si="5"/>
        <v>26271.25</v>
      </c>
      <c r="N40" s="101">
        <f t="shared" si="5"/>
        <v>26271.25</v>
      </c>
      <c r="O40" s="101">
        <f>O38+O36+O19</f>
        <v>26271.25</v>
      </c>
      <c r="P40" s="102">
        <f>SUM(D40:O40)</f>
        <v>315255</v>
      </c>
      <c r="Q40" s="6"/>
      <c r="R40" s="17"/>
      <c r="S40" s="6"/>
    </row>
    <row r="41" spans="2:19" ht="15">
      <c r="B41" s="5"/>
      <c r="C41" s="9"/>
      <c r="D41" s="7"/>
      <c r="E41" s="7"/>
      <c r="F41" s="7"/>
      <c r="G41" s="7"/>
      <c r="H41" s="7"/>
      <c r="I41" s="7"/>
      <c r="J41" s="7"/>
      <c r="K41" s="7"/>
      <c r="L41" s="7"/>
      <c r="M41" s="7"/>
      <c r="N41" s="7"/>
      <c r="O41" s="7"/>
      <c r="P41" s="51"/>
      <c r="Q41" s="6"/>
      <c r="R41" s="17"/>
      <c r="S41" s="6"/>
    </row>
    <row r="42" spans="2:19" ht="15">
      <c r="B42" s="3" t="s">
        <v>140</v>
      </c>
      <c r="C42" s="9"/>
      <c r="D42" s="97">
        <f aca="true" t="shared" si="6" ref="D42:O42">D6-D21</f>
        <v>-23.5</v>
      </c>
      <c r="E42" s="98">
        <f t="shared" si="6"/>
        <v>53</v>
      </c>
      <c r="F42" s="98">
        <f t="shared" si="6"/>
        <v>282.5</v>
      </c>
      <c r="G42" s="98">
        <f t="shared" si="6"/>
        <v>588.75</v>
      </c>
      <c r="H42" s="98">
        <f t="shared" si="6"/>
        <v>1377.5</v>
      </c>
      <c r="I42" s="98">
        <f t="shared" si="6"/>
        <v>2066.25</v>
      </c>
      <c r="J42" s="98">
        <f t="shared" si="6"/>
        <v>2960</v>
      </c>
      <c r="K42" s="98">
        <f t="shared" si="6"/>
        <v>3575</v>
      </c>
      <c r="L42" s="98">
        <f t="shared" si="6"/>
        <v>4705</v>
      </c>
      <c r="M42" s="98">
        <f t="shared" si="6"/>
        <v>7462.5</v>
      </c>
      <c r="N42" s="98">
        <f t="shared" si="6"/>
        <v>11693.75</v>
      </c>
      <c r="O42" s="98">
        <f t="shared" si="6"/>
        <v>15925</v>
      </c>
      <c r="P42" s="95">
        <f>SUM(D42:O42)</f>
        <v>50665.75</v>
      </c>
      <c r="Q42" s="6"/>
      <c r="R42" s="17"/>
      <c r="S42" s="6"/>
    </row>
    <row r="43" spans="2:19" ht="15">
      <c r="B43" s="3" t="s">
        <v>141</v>
      </c>
      <c r="C43" s="80"/>
      <c r="D43" s="100">
        <f>D6-D40</f>
        <v>-26194.75</v>
      </c>
      <c r="E43" s="101">
        <f aca="true" t="shared" si="7" ref="E43:O43">E6-E40</f>
        <v>-26118.25</v>
      </c>
      <c r="F43" s="101">
        <f t="shared" si="7"/>
        <v>-25888.75</v>
      </c>
      <c r="G43" s="101">
        <f t="shared" si="7"/>
        <v>-25482.5</v>
      </c>
      <c r="H43" s="101">
        <f t="shared" si="7"/>
        <v>-24693.75</v>
      </c>
      <c r="I43" s="101">
        <f t="shared" si="7"/>
        <v>-23905</v>
      </c>
      <c r="J43" s="101">
        <f t="shared" si="7"/>
        <v>-23011.25</v>
      </c>
      <c r="K43" s="101">
        <f t="shared" si="7"/>
        <v>-22196.25</v>
      </c>
      <c r="L43" s="101">
        <f t="shared" si="7"/>
        <v>-20566.25</v>
      </c>
      <c r="M43" s="101">
        <f t="shared" si="7"/>
        <v>-17808.75</v>
      </c>
      <c r="N43" s="101">
        <f t="shared" si="7"/>
        <v>-13577.5</v>
      </c>
      <c r="O43" s="101">
        <f t="shared" si="7"/>
        <v>-9346.25</v>
      </c>
      <c r="P43" s="103">
        <f>SUM(D43:O43)</f>
        <v>-258789.25</v>
      </c>
      <c r="Q43" s="6"/>
      <c r="R43" s="17"/>
      <c r="S43" s="6"/>
    </row>
    <row r="44" spans="2:19" ht="15">
      <c r="B44" s="111"/>
      <c r="C44" s="9"/>
      <c r="D44" s="51"/>
      <c r="E44" s="51"/>
      <c r="F44" s="51"/>
      <c r="G44" s="51"/>
      <c r="H44" s="51"/>
      <c r="I44" s="51"/>
      <c r="J44" s="51"/>
      <c r="K44" s="51"/>
      <c r="L44" s="51"/>
      <c r="M44" s="51"/>
      <c r="N44" s="51"/>
      <c r="O44" s="51"/>
      <c r="P44" s="51"/>
      <c r="Q44" s="6"/>
      <c r="R44" s="17"/>
      <c r="S44" s="6"/>
    </row>
    <row r="45" spans="2:19" ht="15">
      <c r="B45" s="8" t="s">
        <v>45</v>
      </c>
      <c r="C45" s="104">
        <v>0</v>
      </c>
      <c r="D45" s="244">
        <f aca="true" t="shared" si="8" ref="D45:O45">($C$45/12)*C49</f>
        <v>0</v>
      </c>
      <c r="E45" s="245">
        <f t="shared" si="8"/>
        <v>0</v>
      </c>
      <c r="F45" s="245">
        <f t="shared" si="8"/>
        <v>0</v>
      </c>
      <c r="G45" s="245">
        <f t="shared" si="8"/>
        <v>0</v>
      </c>
      <c r="H45" s="245">
        <f t="shared" si="8"/>
        <v>0</v>
      </c>
      <c r="I45" s="245">
        <f t="shared" si="8"/>
        <v>0</v>
      </c>
      <c r="J45" s="245">
        <f t="shared" si="8"/>
        <v>0</v>
      </c>
      <c r="K45" s="245">
        <f t="shared" si="8"/>
        <v>0</v>
      </c>
      <c r="L45" s="245">
        <f t="shared" si="8"/>
        <v>0</v>
      </c>
      <c r="M45" s="245">
        <f t="shared" si="8"/>
        <v>0</v>
      </c>
      <c r="N45" s="245">
        <f t="shared" si="8"/>
        <v>0</v>
      </c>
      <c r="O45" s="245">
        <f t="shared" si="8"/>
        <v>0</v>
      </c>
      <c r="P45" s="243">
        <f>SUM(D45:O45)</f>
        <v>0</v>
      </c>
      <c r="Q45" s="6"/>
      <c r="R45" s="17"/>
      <c r="S45" s="6"/>
    </row>
    <row r="46" spans="2:19" ht="15">
      <c r="B46" s="51"/>
      <c r="C46" s="246"/>
      <c r="D46" s="247"/>
      <c r="E46" s="247"/>
      <c r="F46" s="247"/>
      <c r="G46" s="247"/>
      <c r="H46" s="247"/>
      <c r="I46" s="247"/>
      <c r="J46" s="247"/>
      <c r="K46" s="247"/>
      <c r="L46" s="247"/>
      <c r="M46" s="247"/>
      <c r="N46" s="247"/>
      <c r="O46" s="247"/>
      <c r="P46" s="248"/>
      <c r="Q46" s="6"/>
      <c r="R46" s="17"/>
      <c r="S46" s="6"/>
    </row>
    <row r="47" spans="2:19" ht="15">
      <c r="B47" s="3" t="s">
        <v>46</v>
      </c>
      <c r="C47" s="9"/>
      <c r="D47" s="240">
        <v>0</v>
      </c>
      <c r="E47" s="241">
        <v>0</v>
      </c>
      <c r="F47" s="241">
        <v>0</v>
      </c>
      <c r="G47" s="241">
        <v>0</v>
      </c>
      <c r="H47" s="241">
        <v>0</v>
      </c>
      <c r="I47" s="241">
        <v>250000</v>
      </c>
      <c r="J47" s="241">
        <v>0</v>
      </c>
      <c r="K47" s="241">
        <v>0</v>
      </c>
      <c r="L47" s="242">
        <v>0</v>
      </c>
      <c r="M47" s="241">
        <v>0</v>
      </c>
      <c r="N47" s="241">
        <v>0</v>
      </c>
      <c r="O47" s="241">
        <v>0</v>
      </c>
      <c r="P47" s="243">
        <f>SUM(D47:O47)</f>
        <v>250000</v>
      </c>
      <c r="Q47" s="6"/>
      <c r="R47" s="17"/>
      <c r="S47" s="6"/>
    </row>
    <row r="48" spans="2:19" ht="15">
      <c r="B48" s="3"/>
      <c r="C48" s="9"/>
      <c r="D48" s="247"/>
      <c r="E48" s="247"/>
      <c r="F48" s="247"/>
      <c r="G48" s="247"/>
      <c r="H48" s="247"/>
      <c r="I48" s="247"/>
      <c r="J48" s="247"/>
      <c r="K48" s="247"/>
      <c r="L48" s="249"/>
      <c r="M48" s="247"/>
      <c r="N48" s="247"/>
      <c r="O48" s="247"/>
      <c r="P48" s="248"/>
      <c r="Q48" s="6"/>
      <c r="R48" s="17"/>
      <c r="S48" s="6"/>
    </row>
    <row r="49" spans="2:19" ht="15">
      <c r="B49" s="3" t="s">
        <v>47</v>
      </c>
      <c r="C49" s="105">
        <v>100000</v>
      </c>
      <c r="D49" s="106">
        <f>(C49+D43)+D45+D47</f>
        <v>73805.25</v>
      </c>
      <c r="E49" s="107">
        <f>(D49+E43)+E45+E47</f>
        <v>47687</v>
      </c>
      <c r="F49" s="107">
        <f aca="true" t="shared" si="9" ref="F49:O49">((E49+F43)+F45)+F47</f>
        <v>21798.25</v>
      </c>
      <c r="G49" s="107">
        <f t="shared" si="9"/>
        <v>-3684.25</v>
      </c>
      <c r="H49" s="107">
        <f t="shared" si="9"/>
        <v>-28378</v>
      </c>
      <c r="I49" s="107">
        <f t="shared" si="9"/>
        <v>197717</v>
      </c>
      <c r="J49" s="107">
        <f t="shared" si="9"/>
        <v>174705.75</v>
      </c>
      <c r="K49" s="107">
        <f t="shared" si="9"/>
        <v>152509.5</v>
      </c>
      <c r="L49" s="107">
        <f t="shared" si="9"/>
        <v>131943.25</v>
      </c>
      <c r="M49" s="107">
        <f t="shared" si="9"/>
        <v>114134.5</v>
      </c>
      <c r="N49" s="107">
        <f t="shared" si="9"/>
        <v>100557</v>
      </c>
      <c r="O49" s="108">
        <f t="shared" si="9"/>
        <v>91210.75</v>
      </c>
      <c r="P49" s="103">
        <f>O49</f>
        <v>91210.75</v>
      </c>
      <c r="Q49" s="6"/>
      <c r="R49" s="17"/>
      <c r="S49" s="6"/>
    </row>
    <row r="50" spans="2:19" ht="15">
      <c r="B50" s="6"/>
      <c r="C50" s="71"/>
      <c r="D50" s="22"/>
      <c r="E50" s="22"/>
      <c r="F50" s="22"/>
      <c r="G50" s="22"/>
      <c r="H50" s="22"/>
      <c r="I50" s="22"/>
      <c r="J50" s="22"/>
      <c r="K50" s="22"/>
      <c r="L50" s="22"/>
      <c r="M50" s="22"/>
      <c r="N50" s="22"/>
      <c r="O50" s="22"/>
      <c r="P50" s="22"/>
      <c r="Q50" s="6"/>
      <c r="R50" s="17"/>
      <c r="S50" s="6"/>
    </row>
    <row r="51" spans="2:19" ht="15">
      <c r="B51" s="4"/>
      <c r="C51" s="81"/>
      <c r="D51" s="22"/>
      <c r="E51" s="22"/>
      <c r="F51" s="22"/>
      <c r="G51" s="22"/>
      <c r="H51" s="22"/>
      <c r="I51" s="22"/>
      <c r="J51" s="22"/>
      <c r="K51" s="22"/>
      <c r="L51" s="22"/>
      <c r="M51" s="22"/>
      <c r="N51" s="22"/>
      <c r="O51" s="22"/>
      <c r="P51" s="22"/>
      <c r="Q51" s="6"/>
      <c r="R51" s="17"/>
      <c r="S51" s="6"/>
    </row>
  </sheetData>
  <sheetProtection/>
  <printOptions/>
  <pageMargins left="0.7480314960629921" right="0.7480314960629921" top="0.984251968503937" bottom="0.984251968503937" header="0.5118110236220472" footer="0.5118110236220472"/>
  <pageSetup fitToHeight="1" fitToWidth="1" horizontalDpi="300" verticalDpi="300" orientation="landscape" paperSize="9" scale="71" r:id="rId3"/>
  <legacyDrawing r:id="rId2"/>
</worksheet>
</file>

<file path=xl/worksheets/sheet4.xml><?xml version="1.0" encoding="utf-8"?>
<worksheet xmlns="http://schemas.openxmlformats.org/spreadsheetml/2006/main" xmlns:r="http://schemas.openxmlformats.org/officeDocument/2006/relationships">
  <dimension ref="B1:Q27"/>
  <sheetViews>
    <sheetView zoomScalePageLayoutView="0" workbookViewId="0" topLeftCell="A1">
      <selection activeCell="B31" sqref="B31"/>
    </sheetView>
  </sheetViews>
  <sheetFormatPr defaultColWidth="8.875" defaultRowHeight="16.5"/>
  <cols>
    <col min="1" max="1" width="3.25390625" style="110" customWidth="1"/>
    <col min="2" max="2" width="23.125" style="110" bestFit="1" customWidth="1"/>
    <col min="3" max="4" width="9.625" style="10" bestFit="1" customWidth="1"/>
    <col min="5" max="9" width="10.50390625" style="10" bestFit="1" customWidth="1"/>
    <col min="10" max="14" width="11.00390625" style="10" customWidth="1"/>
    <col min="15" max="15" width="12.00390625" style="168" customWidth="1"/>
    <col min="16" max="16" width="12.875" style="168" bestFit="1" customWidth="1"/>
    <col min="17" max="17" width="8.00390625" style="10" customWidth="1"/>
    <col min="18" max="16384" width="8.875" style="10" customWidth="1"/>
  </cols>
  <sheetData>
    <row r="1" spans="15:16" s="110" customFormat="1" ht="15">
      <c r="O1" s="168"/>
      <c r="P1" s="168"/>
    </row>
    <row r="2" spans="2:16" s="110" customFormat="1" ht="15">
      <c r="B2" s="42" t="str">
        <f>'Roll-up'!B2</f>
        <v>Your Company Name</v>
      </c>
      <c r="O2" s="168"/>
      <c r="P2" s="168"/>
    </row>
    <row r="3" spans="2:17" s="110" customFormat="1" ht="15">
      <c r="B3" s="12" t="s">
        <v>99</v>
      </c>
      <c r="C3" s="109"/>
      <c r="D3" s="109"/>
      <c r="E3" s="14"/>
      <c r="F3" s="14"/>
      <c r="G3" s="14"/>
      <c r="H3" s="14"/>
      <c r="I3" s="14"/>
      <c r="J3" s="14"/>
      <c r="K3" s="14"/>
      <c r="L3" s="14"/>
      <c r="M3" s="14"/>
      <c r="N3" s="14"/>
      <c r="O3" s="169"/>
      <c r="P3" s="169"/>
      <c r="Q3" s="14"/>
    </row>
    <row r="4" spans="3:17" s="110" customFormat="1" ht="15">
      <c r="C4" s="14"/>
      <c r="D4" s="14"/>
      <c r="E4" s="14"/>
      <c r="F4" s="14"/>
      <c r="G4" s="14"/>
      <c r="H4" s="14"/>
      <c r="I4" s="14"/>
      <c r="J4" s="14"/>
      <c r="K4" s="14"/>
      <c r="L4" s="14"/>
      <c r="M4" s="14"/>
      <c r="N4" s="14"/>
      <c r="O4" s="169"/>
      <c r="P4" s="169"/>
      <c r="Q4" s="14"/>
    </row>
    <row r="5" spans="2:17" ht="15">
      <c r="B5" s="35" t="s">
        <v>100</v>
      </c>
      <c r="C5" s="162" t="s">
        <v>6</v>
      </c>
      <c r="D5" s="163" t="s">
        <v>7</v>
      </c>
      <c r="E5" s="163" t="s">
        <v>8</v>
      </c>
      <c r="F5" s="163" t="s">
        <v>9</v>
      </c>
      <c r="G5" s="163" t="s">
        <v>10</v>
      </c>
      <c r="H5" s="163" t="s">
        <v>11</v>
      </c>
      <c r="I5" s="163" t="s">
        <v>12</v>
      </c>
      <c r="J5" s="163" t="s">
        <v>13</v>
      </c>
      <c r="K5" s="163" t="s">
        <v>14</v>
      </c>
      <c r="L5" s="163" t="s">
        <v>15</v>
      </c>
      <c r="M5" s="163" t="s">
        <v>16</v>
      </c>
      <c r="N5" s="164" t="s">
        <v>17</v>
      </c>
      <c r="O5" s="170" t="s">
        <v>101</v>
      </c>
      <c r="P5" s="171" t="s">
        <v>102</v>
      </c>
      <c r="Q5" s="14"/>
    </row>
    <row r="6" spans="2:17" ht="15">
      <c r="B6" s="176" t="s">
        <v>103</v>
      </c>
      <c r="C6" s="165">
        <v>500</v>
      </c>
      <c r="D6" s="165">
        <v>1000</v>
      </c>
      <c r="E6" s="165">
        <v>2500</v>
      </c>
      <c r="F6" s="165">
        <v>5000</v>
      </c>
      <c r="G6" s="165">
        <v>10000</v>
      </c>
      <c r="H6" s="165">
        <v>15000</v>
      </c>
      <c r="I6" s="165">
        <v>20000</v>
      </c>
      <c r="J6" s="165">
        <v>25000</v>
      </c>
      <c r="K6" s="165">
        <v>35000</v>
      </c>
      <c r="L6" s="165">
        <v>50000</v>
      </c>
      <c r="M6" s="165">
        <v>75000</v>
      </c>
      <c r="N6" s="172">
        <v>100000</v>
      </c>
      <c r="O6" s="178">
        <f>SUM(C6:N6)</f>
        <v>339000</v>
      </c>
      <c r="P6" s="179">
        <v>1</v>
      </c>
      <c r="Q6" s="14"/>
    </row>
    <row r="7" spans="2:17" ht="15">
      <c r="B7" s="30" t="s">
        <v>6</v>
      </c>
      <c r="C7" s="167"/>
      <c r="D7" s="166">
        <v>1000</v>
      </c>
      <c r="E7" s="166">
        <v>2500</v>
      </c>
      <c r="F7" s="166">
        <v>5000</v>
      </c>
      <c r="G7" s="166">
        <v>10000</v>
      </c>
      <c r="H7" s="166">
        <v>15000</v>
      </c>
      <c r="I7" s="166">
        <v>20000</v>
      </c>
      <c r="J7" s="166">
        <v>25000</v>
      </c>
      <c r="K7" s="166">
        <v>35000</v>
      </c>
      <c r="L7" s="166">
        <v>50000</v>
      </c>
      <c r="M7" s="166">
        <v>75000</v>
      </c>
      <c r="N7" s="173">
        <v>100000</v>
      </c>
      <c r="O7" s="174">
        <f>C7+SUM(D7:N7)</f>
        <v>338500</v>
      </c>
      <c r="P7" s="175">
        <f aca="true" t="shared" si="0" ref="P7:P18">O7/$O$6</f>
        <v>0.9985250737463127</v>
      </c>
      <c r="Q7" s="14"/>
    </row>
    <row r="8" spans="2:17" ht="15">
      <c r="B8" s="12"/>
      <c r="C8" s="31" t="s">
        <v>7</v>
      </c>
      <c r="D8" s="182"/>
      <c r="E8" s="166">
        <v>2500</v>
      </c>
      <c r="F8" s="166">
        <v>5000</v>
      </c>
      <c r="G8" s="166">
        <v>10000</v>
      </c>
      <c r="H8" s="166">
        <v>15000</v>
      </c>
      <c r="I8" s="166">
        <v>20000</v>
      </c>
      <c r="J8" s="166">
        <v>25000</v>
      </c>
      <c r="K8" s="166">
        <v>35000</v>
      </c>
      <c r="L8" s="166">
        <v>50000</v>
      </c>
      <c r="M8" s="166">
        <v>75000</v>
      </c>
      <c r="N8" s="173">
        <v>100000</v>
      </c>
      <c r="O8" s="174">
        <f>C7+D8+SUM(E8:N8)</f>
        <v>337500</v>
      </c>
      <c r="P8" s="175">
        <f t="shared" si="0"/>
        <v>0.995575221238938</v>
      </c>
      <c r="Q8" s="14"/>
    </row>
    <row r="9" spans="2:17" ht="15">
      <c r="B9" s="12"/>
      <c r="C9" s="32"/>
      <c r="D9" s="31" t="s">
        <v>8</v>
      </c>
      <c r="E9" s="182"/>
      <c r="F9" s="166">
        <v>5000</v>
      </c>
      <c r="G9" s="166">
        <v>10000</v>
      </c>
      <c r="H9" s="166">
        <v>15000</v>
      </c>
      <c r="I9" s="166">
        <v>20000</v>
      </c>
      <c r="J9" s="166">
        <v>25000</v>
      </c>
      <c r="K9" s="166">
        <v>35000</v>
      </c>
      <c r="L9" s="166">
        <v>50000</v>
      </c>
      <c r="M9" s="166">
        <v>75000</v>
      </c>
      <c r="N9" s="173">
        <v>100000</v>
      </c>
      <c r="O9" s="174">
        <f>C7+D8+E9+SUM(F9:N9)</f>
        <v>335000</v>
      </c>
      <c r="P9" s="175">
        <f t="shared" si="0"/>
        <v>0.9882005899705014</v>
      </c>
      <c r="Q9" s="14"/>
    </row>
    <row r="10" spans="2:17" ht="15">
      <c r="B10" s="12"/>
      <c r="C10" s="32"/>
      <c r="D10" s="32"/>
      <c r="E10" s="31" t="s">
        <v>9</v>
      </c>
      <c r="F10" s="182"/>
      <c r="G10" s="166">
        <v>10000</v>
      </c>
      <c r="H10" s="166">
        <v>15000</v>
      </c>
      <c r="I10" s="166">
        <v>20000</v>
      </c>
      <c r="J10" s="166">
        <v>25000</v>
      </c>
      <c r="K10" s="166">
        <v>35000</v>
      </c>
      <c r="L10" s="166">
        <v>50000</v>
      </c>
      <c r="M10" s="166">
        <v>75000</v>
      </c>
      <c r="N10" s="173">
        <v>100000</v>
      </c>
      <c r="O10" s="174">
        <f>C7+D8+E9+F10+SUM(G10:N10)</f>
        <v>330000</v>
      </c>
      <c r="P10" s="175">
        <f t="shared" si="0"/>
        <v>0.9734513274336283</v>
      </c>
      <c r="Q10" s="14"/>
    </row>
    <row r="11" spans="2:17" ht="15">
      <c r="B11" s="12"/>
      <c r="C11" s="32"/>
      <c r="D11" s="32"/>
      <c r="E11" s="32"/>
      <c r="F11" s="31" t="s">
        <v>10</v>
      </c>
      <c r="G11" s="182"/>
      <c r="H11" s="166">
        <v>15000</v>
      </c>
      <c r="I11" s="166">
        <v>20000</v>
      </c>
      <c r="J11" s="166">
        <v>25000</v>
      </c>
      <c r="K11" s="166">
        <v>35000</v>
      </c>
      <c r="L11" s="166">
        <v>50000</v>
      </c>
      <c r="M11" s="166">
        <v>75000</v>
      </c>
      <c r="N11" s="173">
        <v>100000</v>
      </c>
      <c r="O11" s="174">
        <f>C7+D8+E9+F10+G11+SUM(H11:N11)</f>
        <v>320000</v>
      </c>
      <c r="P11" s="175">
        <f t="shared" si="0"/>
        <v>0.943952802359882</v>
      </c>
      <c r="Q11" s="14"/>
    </row>
    <row r="12" spans="2:17" ht="15">
      <c r="B12" s="12"/>
      <c r="C12" s="32"/>
      <c r="D12" s="32"/>
      <c r="E12" s="32"/>
      <c r="F12" s="32"/>
      <c r="G12" s="31" t="s">
        <v>11</v>
      </c>
      <c r="H12" s="182"/>
      <c r="I12" s="166">
        <v>20000</v>
      </c>
      <c r="J12" s="166">
        <v>25000</v>
      </c>
      <c r="K12" s="166">
        <v>35000</v>
      </c>
      <c r="L12" s="166">
        <v>50000</v>
      </c>
      <c r="M12" s="166">
        <v>75000</v>
      </c>
      <c r="N12" s="173">
        <v>100000</v>
      </c>
      <c r="O12" s="174">
        <f>C7+D8+E9+F10+G11+H12+SUM(I12:N12)</f>
        <v>305000</v>
      </c>
      <c r="P12" s="175">
        <f t="shared" si="0"/>
        <v>0.8997050147492626</v>
      </c>
      <c r="Q12" s="14"/>
    </row>
    <row r="13" spans="2:17" ht="15">
      <c r="B13" s="12"/>
      <c r="C13" s="32"/>
      <c r="D13" s="32"/>
      <c r="E13" s="32"/>
      <c r="F13" s="32"/>
      <c r="G13" s="32"/>
      <c r="H13" s="31" t="s">
        <v>12</v>
      </c>
      <c r="I13" s="182"/>
      <c r="J13" s="166">
        <v>25000</v>
      </c>
      <c r="K13" s="166">
        <v>35000</v>
      </c>
      <c r="L13" s="166">
        <v>50000</v>
      </c>
      <c r="M13" s="166">
        <v>75000</v>
      </c>
      <c r="N13" s="173">
        <v>100000</v>
      </c>
      <c r="O13" s="174">
        <f>C7+D8+E9+F10+G11+H12+I13+SUM(J13:N13)</f>
        <v>285000</v>
      </c>
      <c r="P13" s="175">
        <f t="shared" si="0"/>
        <v>0.8407079646017699</v>
      </c>
      <c r="Q13" s="14"/>
    </row>
    <row r="14" spans="2:17" ht="15">
      <c r="B14" s="12"/>
      <c r="C14" s="32"/>
      <c r="D14" s="32"/>
      <c r="E14" s="32"/>
      <c r="F14" s="32"/>
      <c r="G14" s="32"/>
      <c r="H14" s="32"/>
      <c r="I14" s="31" t="s">
        <v>13</v>
      </c>
      <c r="J14" s="182"/>
      <c r="K14" s="166">
        <v>35000</v>
      </c>
      <c r="L14" s="166">
        <v>50000</v>
      </c>
      <c r="M14" s="166">
        <v>75000</v>
      </c>
      <c r="N14" s="173">
        <v>100000</v>
      </c>
      <c r="O14" s="174">
        <f>C7+D8+E9+F10+G11+H12+I13+J14+SUM(K14:N14)</f>
        <v>260000</v>
      </c>
      <c r="P14" s="175">
        <f t="shared" si="0"/>
        <v>0.7669616519174042</v>
      </c>
      <c r="Q14" s="14"/>
    </row>
    <row r="15" spans="2:17" ht="15">
      <c r="B15" s="12"/>
      <c r="C15" s="32"/>
      <c r="D15" s="32"/>
      <c r="E15" s="32"/>
      <c r="F15" s="32"/>
      <c r="G15" s="32"/>
      <c r="H15" s="32"/>
      <c r="I15" s="32"/>
      <c r="J15" s="31" t="s">
        <v>14</v>
      </c>
      <c r="K15" s="182"/>
      <c r="L15" s="166">
        <v>50000</v>
      </c>
      <c r="M15" s="166">
        <v>75000</v>
      </c>
      <c r="N15" s="173">
        <v>100000</v>
      </c>
      <c r="O15" s="174">
        <f>C7+D8+E9+F10+G11+H12+I13+J14+K15+SUM(L15:N15)</f>
        <v>225000</v>
      </c>
      <c r="P15" s="175">
        <f t="shared" si="0"/>
        <v>0.6637168141592921</v>
      </c>
      <c r="Q15" s="14"/>
    </row>
    <row r="16" spans="2:17" ht="15">
      <c r="B16" s="12"/>
      <c r="C16" s="32"/>
      <c r="D16" s="32"/>
      <c r="E16" s="32"/>
      <c r="F16" s="32"/>
      <c r="G16" s="32"/>
      <c r="H16" s="32"/>
      <c r="I16" s="32"/>
      <c r="J16" s="32"/>
      <c r="K16" s="31" t="s">
        <v>15</v>
      </c>
      <c r="L16" s="182"/>
      <c r="M16" s="166">
        <v>75000</v>
      </c>
      <c r="N16" s="173">
        <v>100000</v>
      </c>
      <c r="O16" s="174">
        <f>C7+D8+E9+F10+G11+H12+I13+J14+K15+L16+SUM(M16:N16)</f>
        <v>175000</v>
      </c>
      <c r="P16" s="175">
        <f t="shared" si="0"/>
        <v>0.5162241887905604</v>
      </c>
      <c r="Q16" s="14"/>
    </row>
    <row r="17" spans="2:17" ht="15">
      <c r="B17" s="12"/>
      <c r="C17" s="32"/>
      <c r="D17" s="32"/>
      <c r="E17" s="32"/>
      <c r="F17" s="316"/>
      <c r="G17" s="317"/>
      <c r="H17" s="32"/>
      <c r="I17" s="32"/>
      <c r="J17" s="32"/>
      <c r="K17" s="32"/>
      <c r="L17" s="31" t="s">
        <v>16</v>
      </c>
      <c r="M17" s="182"/>
      <c r="N17" s="173">
        <v>100000</v>
      </c>
      <c r="O17" s="174">
        <f>C7+D8+E9+F10+G11+H12+I13+J14+K15+L16+M17+N17</f>
        <v>100000</v>
      </c>
      <c r="P17" s="175">
        <f t="shared" si="0"/>
        <v>0.2949852507374631</v>
      </c>
      <c r="Q17" s="14"/>
    </row>
    <row r="18" spans="2:17" ht="15">
      <c r="B18" s="12"/>
      <c r="C18" s="32"/>
      <c r="D18" s="32"/>
      <c r="E18" s="32"/>
      <c r="F18" s="32"/>
      <c r="G18" s="32"/>
      <c r="H18" s="32"/>
      <c r="I18" s="32"/>
      <c r="J18" s="32"/>
      <c r="K18" s="32"/>
      <c r="L18" s="32"/>
      <c r="M18" s="33" t="s">
        <v>17</v>
      </c>
      <c r="N18" s="181"/>
      <c r="O18" s="180">
        <f>C7+D8+E9+F10+G11+H12+I13+J14+K15+L16+M17+N18</f>
        <v>0</v>
      </c>
      <c r="P18" s="177">
        <f t="shared" si="0"/>
        <v>0</v>
      </c>
      <c r="Q18" s="14"/>
    </row>
    <row r="19" spans="2:17" ht="15" customHeight="1">
      <c r="B19" s="318" t="s">
        <v>146</v>
      </c>
      <c r="C19" s="318"/>
      <c r="D19" s="318"/>
      <c r="E19" s="14" t="s">
        <v>145</v>
      </c>
      <c r="F19" s="14"/>
      <c r="G19" s="14"/>
      <c r="H19" s="14"/>
      <c r="I19" s="14"/>
      <c r="J19" s="14"/>
      <c r="K19" s="14"/>
      <c r="L19" s="14"/>
      <c r="M19" s="14"/>
      <c r="N19" s="14"/>
      <c r="O19" s="169"/>
      <c r="P19" s="169"/>
      <c r="Q19" s="14"/>
    </row>
    <row r="20" spans="2:4" ht="15">
      <c r="B20" s="318"/>
      <c r="C20" s="318"/>
      <c r="D20" s="318"/>
    </row>
    <row r="21" spans="2:4" ht="15">
      <c r="B21" s="318"/>
      <c r="C21" s="318"/>
      <c r="D21" s="318"/>
    </row>
    <row r="22" spans="2:4" ht="15">
      <c r="B22" s="318"/>
      <c r="C22" s="318"/>
      <c r="D22" s="318"/>
    </row>
    <row r="23" spans="2:4" ht="15">
      <c r="B23" s="318"/>
      <c r="C23" s="318"/>
      <c r="D23" s="318"/>
    </row>
    <row r="24" spans="2:4" ht="15">
      <c r="B24" s="318"/>
      <c r="C24" s="318"/>
      <c r="D24" s="318"/>
    </row>
    <row r="25" spans="2:4" ht="15">
      <c r="B25" s="318"/>
      <c r="C25" s="318"/>
      <c r="D25" s="318"/>
    </row>
    <row r="26" spans="2:4" ht="15">
      <c r="B26" s="318"/>
      <c r="C26" s="318"/>
      <c r="D26" s="318"/>
    </row>
    <row r="27" spans="2:4" ht="15">
      <c r="B27" s="318"/>
      <c r="C27" s="318"/>
      <c r="D27" s="318"/>
    </row>
  </sheetData>
  <sheetProtection/>
  <mergeCells count="2">
    <mergeCell ref="F17:G17"/>
    <mergeCell ref="B19:D27"/>
  </mergeCells>
  <printOptions/>
  <pageMargins left="0.75" right="0.75" top="1" bottom="1" header="0.5" footer="0.5"/>
  <pageSetup fitToHeight="0" fitToWidth="0"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B2:Q53"/>
  <sheetViews>
    <sheetView zoomScalePageLayoutView="0" workbookViewId="0" topLeftCell="A1">
      <selection activeCell="T14" sqref="T14"/>
    </sheetView>
  </sheetViews>
  <sheetFormatPr defaultColWidth="5.625" defaultRowHeight="16.5"/>
  <cols>
    <col min="1" max="1" width="2.875" style="2" customWidth="1"/>
    <col min="2" max="2" width="25.00390625" style="2" bestFit="1" customWidth="1"/>
    <col min="3" max="3" width="8.125" style="2" bestFit="1" customWidth="1"/>
    <col min="4" max="4" width="9.00390625" style="2" bestFit="1" customWidth="1"/>
    <col min="5" max="7" width="7.625" style="2" bestFit="1" customWidth="1"/>
    <col min="8" max="10" width="9.375" style="2" bestFit="1" customWidth="1"/>
    <col min="11" max="11" width="10.625" style="2" bestFit="1" customWidth="1"/>
    <col min="12" max="12" width="9.375" style="2" bestFit="1" customWidth="1"/>
    <col min="13" max="14" width="10.00390625" style="2" bestFit="1" customWidth="1"/>
    <col min="15" max="15" width="8.875" style="2" bestFit="1" customWidth="1"/>
    <col min="16" max="16" width="7.625" style="2" bestFit="1" customWidth="1"/>
    <col min="17" max="16384" width="5.625" style="2" customWidth="1"/>
  </cols>
  <sheetData>
    <row r="1" ht="15"/>
    <row r="2" ht="15">
      <c r="B2" s="42" t="str">
        <f>'Roll-up'!B2</f>
        <v>Your Company Name</v>
      </c>
    </row>
    <row r="3" spans="2:17" ht="15">
      <c r="B3" s="3" t="s">
        <v>48</v>
      </c>
      <c r="C3" s="5"/>
      <c r="D3" s="5"/>
      <c r="E3" s="5"/>
      <c r="F3" s="5"/>
      <c r="G3" s="5"/>
      <c r="H3" s="5"/>
      <c r="I3" s="5"/>
      <c r="J3" s="5"/>
      <c r="K3" s="5"/>
      <c r="L3" s="5"/>
      <c r="M3" s="5"/>
      <c r="N3" s="5"/>
      <c r="O3" s="5"/>
      <c r="P3" s="5"/>
      <c r="Q3" s="5"/>
    </row>
    <row r="4" spans="2:17" ht="15">
      <c r="B4" s="5"/>
      <c r="C4" s="113" t="s">
        <v>6</v>
      </c>
      <c r="D4" s="114" t="s">
        <v>7</v>
      </c>
      <c r="E4" s="114" t="s">
        <v>8</v>
      </c>
      <c r="F4" s="114" t="s">
        <v>9</v>
      </c>
      <c r="G4" s="114" t="s">
        <v>10</v>
      </c>
      <c r="H4" s="114" t="s">
        <v>11</v>
      </c>
      <c r="I4" s="114" t="s">
        <v>12</v>
      </c>
      <c r="J4" s="114" t="s">
        <v>13</v>
      </c>
      <c r="K4" s="114" t="s">
        <v>14</v>
      </c>
      <c r="L4" s="114" t="s">
        <v>15</v>
      </c>
      <c r="M4" s="114" t="s">
        <v>16</v>
      </c>
      <c r="N4" s="115" t="s">
        <v>17</v>
      </c>
      <c r="O4" s="116" t="s">
        <v>101</v>
      </c>
      <c r="P4" s="5"/>
      <c r="Q4" s="5"/>
    </row>
    <row r="5" spans="2:17" ht="15">
      <c r="B5" s="9" t="s">
        <v>49</v>
      </c>
      <c r="C5" s="250">
        <f>'Traffic Forecast'!C6</f>
        <v>500</v>
      </c>
      <c r="D5" s="251">
        <f>'Traffic Forecast'!D7</f>
        <v>1000</v>
      </c>
      <c r="E5" s="251">
        <f>'Traffic Forecast'!E8</f>
        <v>2500</v>
      </c>
      <c r="F5" s="251">
        <f>'Traffic Forecast'!F9</f>
        <v>5000</v>
      </c>
      <c r="G5" s="251">
        <f>'Traffic Forecast'!G10</f>
        <v>10000</v>
      </c>
      <c r="H5" s="251">
        <f>'Traffic Forecast'!H11</f>
        <v>15000</v>
      </c>
      <c r="I5" s="251">
        <f>'Traffic Forecast'!I12</f>
        <v>20000</v>
      </c>
      <c r="J5" s="251">
        <f>'Traffic Forecast'!J13</f>
        <v>25000</v>
      </c>
      <c r="K5" s="251">
        <f>'Traffic Forecast'!K14</f>
        <v>35000</v>
      </c>
      <c r="L5" s="251">
        <f>'Traffic Forecast'!L15</f>
        <v>50000</v>
      </c>
      <c r="M5" s="251">
        <f>'Traffic Forecast'!M16</f>
        <v>75000</v>
      </c>
      <c r="N5" s="252">
        <f>'Traffic Forecast'!N17</f>
        <v>100000</v>
      </c>
      <c r="O5" s="117">
        <f>SUM(C5:N5)</f>
        <v>339000</v>
      </c>
      <c r="P5" s="111"/>
      <c r="Q5" s="5"/>
    </row>
    <row r="6" spans="2:17" ht="15">
      <c r="B6" s="9" t="s">
        <v>50</v>
      </c>
      <c r="C6" s="253">
        <v>2</v>
      </c>
      <c r="D6" s="254">
        <v>2</v>
      </c>
      <c r="E6" s="254">
        <v>2</v>
      </c>
      <c r="F6" s="254">
        <v>3</v>
      </c>
      <c r="G6" s="254">
        <v>3</v>
      </c>
      <c r="H6" s="254">
        <v>3</v>
      </c>
      <c r="I6" s="254">
        <v>4</v>
      </c>
      <c r="J6" s="254">
        <v>4</v>
      </c>
      <c r="K6" s="254">
        <v>4</v>
      </c>
      <c r="L6" s="254">
        <v>5</v>
      </c>
      <c r="M6" s="254">
        <v>5</v>
      </c>
      <c r="N6" s="255">
        <v>5</v>
      </c>
      <c r="O6" s="118">
        <f>AVERAGE(C6:N6)</f>
        <v>3.5</v>
      </c>
      <c r="P6" s="26" t="s">
        <v>150</v>
      </c>
      <c r="Q6" s="52"/>
    </row>
    <row r="7" spans="2:17" ht="15">
      <c r="B7" s="9" t="s">
        <v>51</v>
      </c>
      <c r="C7" s="256">
        <f aca="true" t="shared" si="0" ref="C7:N7">C6*C5</f>
        <v>1000</v>
      </c>
      <c r="D7" s="257">
        <f t="shared" si="0"/>
        <v>2000</v>
      </c>
      <c r="E7" s="257">
        <f t="shared" si="0"/>
        <v>5000</v>
      </c>
      <c r="F7" s="257">
        <f t="shared" si="0"/>
        <v>15000</v>
      </c>
      <c r="G7" s="257">
        <f t="shared" si="0"/>
        <v>30000</v>
      </c>
      <c r="H7" s="257">
        <f t="shared" si="0"/>
        <v>45000</v>
      </c>
      <c r="I7" s="257">
        <f t="shared" si="0"/>
        <v>80000</v>
      </c>
      <c r="J7" s="257">
        <f t="shared" si="0"/>
        <v>100000</v>
      </c>
      <c r="K7" s="257">
        <f t="shared" si="0"/>
        <v>140000</v>
      </c>
      <c r="L7" s="257">
        <f t="shared" si="0"/>
        <v>250000</v>
      </c>
      <c r="M7" s="257">
        <f t="shared" si="0"/>
        <v>375000</v>
      </c>
      <c r="N7" s="258">
        <f t="shared" si="0"/>
        <v>500000</v>
      </c>
      <c r="O7" s="119">
        <f>SUM(C7:N7)</f>
        <v>1543000</v>
      </c>
      <c r="P7" s="5"/>
      <c r="Q7" s="5"/>
    </row>
    <row r="8" spans="2:17" ht="15">
      <c r="B8" s="5"/>
      <c r="C8" s="23"/>
      <c r="D8" s="23"/>
      <c r="E8" s="23"/>
      <c r="F8" s="23"/>
      <c r="G8" s="23"/>
      <c r="H8" s="23"/>
      <c r="I8" s="23"/>
      <c r="J8" s="23"/>
      <c r="K8" s="23"/>
      <c r="L8" s="23"/>
      <c r="M8" s="23"/>
      <c r="N8" s="24"/>
      <c r="O8" s="23"/>
      <c r="P8" s="5"/>
      <c r="Q8" s="5"/>
    </row>
    <row r="9" spans="2:17" ht="15">
      <c r="B9" s="3" t="s">
        <v>52</v>
      </c>
      <c r="C9" s="5"/>
      <c r="D9" s="5"/>
      <c r="E9" s="5"/>
      <c r="F9" s="5"/>
      <c r="G9" s="5"/>
      <c r="H9" s="5"/>
      <c r="I9" s="16"/>
      <c r="J9" s="5"/>
      <c r="K9" s="5"/>
      <c r="L9" s="5"/>
      <c r="M9" s="5"/>
      <c r="N9" s="5"/>
      <c r="O9" s="5"/>
      <c r="P9" s="5"/>
      <c r="Q9" s="5"/>
    </row>
    <row r="10" spans="2:17" ht="15">
      <c r="B10" s="9" t="s">
        <v>53</v>
      </c>
      <c r="C10" s="259">
        <v>0.005</v>
      </c>
      <c r="D10" s="260">
        <v>0.005</v>
      </c>
      <c r="E10" s="260">
        <v>0.005</v>
      </c>
      <c r="F10" s="260">
        <v>0.0075</v>
      </c>
      <c r="G10" s="260">
        <v>0.0075</v>
      </c>
      <c r="H10" s="260">
        <v>0.0075</v>
      </c>
      <c r="I10" s="260">
        <v>0.01</v>
      </c>
      <c r="J10" s="260">
        <v>0.01</v>
      </c>
      <c r="K10" s="260">
        <v>0.01</v>
      </c>
      <c r="L10" s="260">
        <v>0.0125</v>
      </c>
      <c r="M10" s="260">
        <v>0.0125</v>
      </c>
      <c r="N10" s="261">
        <v>0.0125</v>
      </c>
      <c r="O10" s="8"/>
      <c r="P10" s="5"/>
      <c r="Q10" s="5"/>
    </row>
    <row r="11" spans="2:17" ht="15">
      <c r="B11" s="9" t="s">
        <v>29</v>
      </c>
      <c r="C11" s="262">
        <v>0.005</v>
      </c>
      <c r="D11" s="120">
        <v>0.005</v>
      </c>
      <c r="E11" s="120">
        <v>0.005</v>
      </c>
      <c r="F11" s="120">
        <v>0.008</v>
      </c>
      <c r="G11" s="120">
        <v>0.008</v>
      </c>
      <c r="H11" s="120">
        <v>0.008</v>
      </c>
      <c r="I11" s="120">
        <v>0.01</v>
      </c>
      <c r="J11" s="120">
        <v>0.01</v>
      </c>
      <c r="K11" s="120">
        <v>0.01</v>
      </c>
      <c r="L11" s="120">
        <v>0.012</v>
      </c>
      <c r="M11" s="120">
        <v>0.012</v>
      </c>
      <c r="N11" s="263">
        <v>0.012</v>
      </c>
      <c r="O11" s="5"/>
      <c r="P11" s="5"/>
      <c r="Q11" s="5"/>
    </row>
    <row r="12" spans="2:17" ht="15">
      <c r="B12" s="9" t="s">
        <v>30</v>
      </c>
      <c r="C12" s="262">
        <v>0.001</v>
      </c>
      <c r="D12" s="120">
        <v>0.001</v>
      </c>
      <c r="E12" s="120">
        <v>0.001</v>
      </c>
      <c r="F12" s="120">
        <v>0.001</v>
      </c>
      <c r="G12" s="120">
        <v>0.001</v>
      </c>
      <c r="H12" s="120">
        <v>0.001</v>
      </c>
      <c r="I12" s="120">
        <v>0.001</v>
      </c>
      <c r="J12" s="120">
        <v>0.001</v>
      </c>
      <c r="K12" s="120">
        <v>0.001</v>
      </c>
      <c r="L12" s="120">
        <v>0.001</v>
      </c>
      <c r="M12" s="120">
        <v>0.001</v>
      </c>
      <c r="N12" s="263">
        <v>0.001</v>
      </c>
      <c r="O12" s="5"/>
      <c r="P12" s="5"/>
      <c r="Q12" s="5"/>
    </row>
    <row r="13" spans="2:17" ht="15">
      <c r="B13" s="9" t="s">
        <v>31</v>
      </c>
      <c r="C13" s="264">
        <v>0.001</v>
      </c>
      <c r="D13" s="265">
        <v>0.001</v>
      </c>
      <c r="E13" s="265">
        <v>0.001</v>
      </c>
      <c r="F13" s="265">
        <v>0.001</v>
      </c>
      <c r="G13" s="265">
        <v>0.001</v>
      </c>
      <c r="H13" s="265">
        <v>0.001</v>
      </c>
      <c r="I13" s="265">
        <v>0.001</v>
      </c>
      <c r="J13" s="265">
        <v>0.001</v>
      </c>
      <c r="K13" s="265">
        <v>0.001</v>
      </c>
      <c r="L13" s="265">
        <v>0.001</v>
      </c>
      <c r="M13" s="265">
        <v>0.001</v>
      </c>
      <c r="N13" s="266">
        <v>0.001</v>
      </c>
      <c r="O13" s="5"/>
      <c r="P13" s="5"/>
      <c r="Q13" s="5"/>
    </row>
    <row r="14" spans="2:17" ht="15.75" thickBot="1">
      <c r="B14" s="3" t="s">
        <v>32</v>
      </c>
      <c r="C14" s="121">
        <f aca="true" t="shared" si="1" ref="C14:N14">SUM(C10:C13)</f>
        <v>0.012</v>
      </c>
      <c r="D14" s="122">
        <f t="shared" si="1"/>
        <v>0.012</v>
      </c>
      <c r="E14" s="122">
        <f t="shared" si="1"/>
        <v>0.012</v>
      </c>
      <c r="F14" s="122">
        <f t="shared" si="1"/>
        <v>0.0175</v>
      </c>
      <c r="G14" s="122">
        <f t="shared" si="1"/>
        <v>0.0175</v>
      </c>
      <c r="H14" s="122">
        <f t="shared" si="1"/>
        <v>0.0175</v>
      </c>
      <c r="I14" s="122">
        <f t="shared" si="1"/>
        <v>0.022000000000000002</v>
      </c>
      <c r="J14" s="122">
        <f t="shared" si="1"/>
        <v>0.022000000000000002</v>
      </c>
      <c r="K14" s="122">
        <f t="shared" si="1"/>
        <v>0.022000000000000002</v>
      </c>
      <c r="L14" s="122">
        <f t="shared" si="1"/>
        <v>0.026500000000000003</v>
      </c>
      <c r="M14" s="122">
        <f t="shared" si="1"/>
        <v>0.026500000000000003</v>
      </c>
      <c r="N14" s="123">
        <f t="shared" si="1"/>
        <v>0.026500000000000003</v>
      </c>
      <c r="O14" s="5"/>
      <c r="P14" s="5"/>
      <c r="Q14" s="5"/>
    </row>
    <row r="15" spans="2:17" ht="15.75" thickTop="1">
      <c r="B15" s="5"/>
      <c r="C15" s="5"/>
      <c r="D15" s="5"/>
      <c r="E15" s="5"/>
      <c r="F15" s="5"/>
      <c r="G15" s="5"/>
      <c r="H15" s="5"/>
      <c r="I15" s="5"/>
      <c r="J15" s="5"/>
      <c r="K15" s="5"/>
      <c r="L15" s="5"/>
      <c r="M15" s="5"/>
      <c r="N15" s="5"/>
      <c r="O15" s="5"/>
      <c r="P15" s="5"/>
      <c r="Q15" s="5"/>
    </row>
    <row r="16" spans="2:17" ht="15">
      <c r="B16" s="9" t="s">
        <v>33</v>
      </c>
      <c r="C16" s="124">
        <v>0.5</v>
      </c>
      <c r="D16" s="125">
        <v>0.5</v>
      </c>
      <c r="E16" s="125">
        <v>0.5</v>
      </c>
      <c r="F16" s="125">
        <v>0.5</v>
      </c>
      <c r="G16" s="125">
        <v>0.5</v>
      </c>
      <c r="H16" s="125">
        <v>0.5</v>
      </c>
      <c r="I16" s="125">
        <v>0.5</v>
      </c>
      <c r="J16" s="125">
        <v>0.5</v>
      </c>
      <c r="K16" s="125">
        <v>0.5</v>
      </c>
      <c r="L16" s="125">
        <v>0.5</v>
      </c>
      <c r="M16" s="125">
        <v>0.5</v>
      </c>
      <c r="N16" s="126">
        <v>0.5</v>
      </c>
      <c r="O16" s="5"/>
      <c r="P16" s="5"/>
      <c r="Q16" s="5"/>
    </row>
    <row r="17" spans="2:17" ht="15">
      <c r="B17" s="5"/>
      <c r="C17" s="5"/>
      <c r="D17" s="5"/>
      <c r="E17" s="5"/>
      <c r="F17" s="5"/>
      <c r="G17" s="5"/>
      <c r="H17" s="5"/>
      <c r="I17" s="5"/>
      <c r="J17" s="5"/>
      <c r="K17" s="5"/>
      <c r="L17" s="5"/>
      <c r="M17" s="5"/>
      <c r="N17" s="5"/>
      <c r="O17" s="5"/>
      <c r="P17" s="5"/>
      <c r="Q17" s="5"/>
    </row>
    <row r="18" spans="2:17" ht="15">
      <c r="B18" s="3" t="s">
        <v>34</v>
      </c>
      <c r="C18" s="5"/>
      <c r="D18" s="5"/>
      <c r="E18" s="5"/>
      <c r="F18" s="5"/>
      <c r="G18" s="5"/>
      <c r="H18" s="5"/>
      <c r="I18" s="5"/>
      <c r="J18" s="5"/>
      <c r="K18" s="5"/>
      <c r="L18" s="5"/>
      <c r="M18" s="5"/>
      <c r="N18" s="5"/>
      <c r="O18" s="5"/>
      <c r="P18" s="5"/>
      <c r="Q18" s="5"/>
    </row>
    <row r="19" spans="2:17" ht="15">
      <c r="B19" s="9" t="s">
        <v>53</v>
      </c>
      <c r="C19" s="129">
        <v>0.1</v>
      </c>
      <c r="D19" s="130">
        <v>0.1</v>
      </c>
      <c r="E19" s="130">
        <v>0.1</v>
      </c>
      <c r="F19" s="130">
        <v>0.1</v>
      </c>
      <c r="G19" s="130">
        <v>0.1</v>
      </c>
      <c r="H19" s="130">
        <v>0.1</v>
      </c>
      <c r="I19" s="130">
        <v>0.1</v>
      </c>
      <c r="J19" s="130">
        <v>0.1</v>
      </c>
      <c r="K19" s="130">
        <v>0.1</v>
      </c>
      <c r="L19" s="130">
        <v>0.1</v>
      </c>
      <c r="M19" s="130">
        <v>0.1</v>
      </c>
      <c r="N19" s="131">
        <v>0.1</v>
      </c>
      <c r="O19" s="5"/>
      <c r="P19" s="5"/>
      <c r="Q19" s="5"/>
    </row>
    <row r="20" spans="2:17" ht="15">
      <c r="B20" s="9" t="s">
        <v>29</v>
      </c>
      <c r="C20" s="132">
        <v>0.25</v>
      </c>
      <c r="D20" s="128">
        <v>0.25</v>
      </c>
      <c r="E20" s="128">
        <v>0.25</v>
      </c>
      <c r="F20" s="128">
        <v>0.25</v>
      </c>
      <c r="G20" s="128">
        <v>0.25</v>
      </c>
      <c r="H20" s="128">
        <v>0.25</v>
      </c>
      <c r="I20" s="128">
        <v>0.25</v>
      </c>
      <c r="J20" s="128">
        <v>0.25</v>
      </c>
      <c r="K20" s="128">
        <v>0.25</v>
      </c>
      <c r="L20" s="128">
        <v>0.25</v>
      </c>
      <c r="M20" s="128">
        <v>0.25</v>
      </c>
      <c r="N20" s="133">
        <v>0.25</v>
      </c>
      <c r="O20" s="5"/>
      <c r="P20" s="5"/>
      <c r="Q20" s="5"/>
    </row>
    <row r="21" spans="2:17" ht="15">
      <c r="B21" s="9" t="s">
        <v>35</v>
      </c>
      <c r="C21" s="132">
        <v>1</v>
      </c>
      <c r="D21" s="128">
        <v>1</v>
      </c>
      <c r="E21" s="128">
        <v>1</v>
      </c>
      <c r="F21" s="128">
        <v>1</v>
      </c>
      <c r="G21" s="128">
        <v>1</v>
      </c>
      <c r="H21" s="128">
        <v>1</v>
      </c>
      <c r="I21" s="128">
        <v>1</v>
      </c>
      <c r="J21" s="128">
        <v>1</v>
      </c>
      <c r="K21" s="128">
        <v>1</v>
      </c>
      <c r="L21" s="128">
        <v>1</v>
      </c>
      <c r="M21" s="128">
        <v>1</v>
      </c>
      <c r="N21" s="133">
        <v>1</v>
      </c>
      <c r="O21" s="5"/>
      <c r="P21" s="5"/>
      <c r="Q21" s="5"/>
    </row>
    <row r="22" spans="2:17" ht="15">
      <c r="B22" s="9" t="s">
        <v>30</v>
      </c>
      <c r="C22" s="132">
        <v>99</v>
      </c>
      <c r="D22" s="128">
        <v>99</v>
      </c>
      <c r="E22" s="128">
        <v>99</v>
      </c>
      <c r="F22" s="128">
        <v>99</v>
      </c>
      <c r="G22" s="128">
        <v>99</v>
      </c>
      <c r="H22" s="128">
        <v>99</v>
      </c>
      <c r="I22" s="128">
        <v>99</v>
      </c>
      <c r="J22" s="128">
        <v>99</v>
      </c>
      <c r="K22" s="128">
        <v>99</v>
      </c>
      <c r="L22" s="128">
        <v>99</v>
      </c>
      <c r="M22" s="128">
        <v>99</v>
      </c>
      <c r="N22" s="133">
        <v>99</v>
      </c>
      <c r="O22" s="5"/>
      <c r="P22" s="5"/>
      <c r="Q22" s="5"/>
    </row>
    <row r="23" spans="2:17" ht="15">
      <c r="B23" s="9" t="s">
        <v>31</v>
      </c>
      <c r="C23" s="134">
        <v>49</v>
      </c>
      <c r="D23" s="135">
        <v>49</v>
      </c>
      <c r="E23" s="135">
        <v>49</v>
      </c>
      <c r="F23" s="135">
        <v>49</v>
      </c>
      <c r="G23" s="135">
        <v>49</v>
      </c>
      <c r="H23" s="135">
        <v>49</v>
      </c>
      <c r="I23" s="135">
        <v>49</v>
      </c>
      <c r="J23" s="135">
        <v>49</v>
      </c>
      <c r="K23" s="135">
        <v>49</v>
      </c>
      <c r="L23" s="135">
        <v>49</v>
      </c>
      <c r="M23" s="135">
        <v>49</v>
      </c>
      <c r="N23" s="136">
        <v>49</v>
      </c>
      <c r="O23" s="5"/>
      <c r="P23" s="5"/>
      <c r="Q23" s="5"/>
    </row>
    <row r="24" spans="2:17" ht="15">
      <c r="B24" s="3"/>
      <c r="C24" s="5"/>
      <c r="D24" s="5"/>
      <c r="E24" s="5"/>
      <c r="F24" s="5"/>
      <c r="G24" s="5"/>
      <c r="H24" s="5"/>
      <c r="I24" s="5"/>
      <c r="J24" s="5"/>
      <c r="K24" s="5"/>
      <c r="L24" s="5"/>
      <c r="M24" s="5"/>
      <c r="N24" s="5"/>
      <c r="O24" s="5"/>
      <c r="P24" s="5"/>
      <c r="Q24" s="5"/>
    </row>
    <row r="25" spans="2:17" ht="15">
      <c r="B25" s="3" t="s">
        <v>36</v>
      </c>
      <c r="C25" s="5"/>
      <c r="D25" s="5"/>
      <c r="E25" s="5"/>
      <c r="F25" s="5"/>
      <c r="G25" s="5"/>
      <c r="H25" s="5"/>
      <c r="I25" s="5"/>
      <c r="J25" s="5"/>
      <c r="K25" s="5"/>
      <c r="L25" s="5"/>
      <c r="M25" s="5"/>
      <c r="N25" s="5"/>
      <c r="O25" s="5"/>
      <c r="P25" s="5"/>
      <c r="Q25" s="5"/>
    </row>
    <row r="26" spans="2:17" ht="15">
      <c r="B26" s="9" t="s">
        <v>37</v>
      </c>
      <c r="C26" s="267">
        <f aca="true" t="shared" si="2" ref="C26:N26">(C19*C10)*C5</f>
        <v>0.25</v>
      </c>
      <c r="D26" s="268">
        <f t="shared" si="2"/>
        <v>0.5</v>
      </c>
      <c r="E26" s="268">
        <f t="shared" si="2"/>
        <v>1.25</v>
      </c>
      <c r="F26" s="268">
        <f t="shared" si="2"/>
        <v>3.75</v>
      </c>
      <c r="G26" s="268">
        <f t="shared" si="2"/>
        <v>7.5</v>
      </c>
      <c r="H26" s="268">
        <f t="shared" si="2"/>
        <v>11.25</v>
      </c>
      <c r="I26" s="268">
        <f t="shared" si="2"/>
        <v>20</v>
      </c>
      <c r="J26" s="268">
        <f t="shared" si="2"/>
        <v>25</v>
      </c>
      <c r="K26" s="268">
        <f t="shared" si="2"/>
        <v>35</v>
      </c>
      <c r="L26" s="268">
        <f t="shared" si="2"/>
        <v>62.500000000000014</v>
      </c>
      <c r="M26" s="268">
        <f t="shared" si="2"/>
        <v>93.75000000000001</v>
      </c>
      <c r="N26" s="269">
        <f t="shared" si="2"/>
        <v>125.00000000000003</v>
      </c>
      <c r="O26" s="5"/>
      <c r="P26" s="5"/>
      <c r="Q26" s="5"/>
    </row>
    <row r="27" spans="2:17" ht="15">
      <c r="B27" s="9" t="s">
        <v>38</v>
      </c>
      <c r="C27" s="270">
        <f aca="true" t="shared" si="3" ref="C27:N27">(C20*C11)*C7</f>
        <v>1.25</v>
      </c>
      <c r="D27" s="127">
        <f t="shared" si="3"/>
        <v>2.5</v>
      </c>
      <c r="E27" s="271">
        <f t="shared" si="3"/>
        <v>6.25</v>
      </c>
      <c r="F27" s="127">
        <f t="shared" si="3"/>
        <v>30</v>
      </c>
      <c r="G27" s="127">
        <f t="shared" si="3"/>
        <v>60</v>
      </c>
      <c r="H27" s="127">
        <f t="shared" si="3"/>
        <v>90</v>
      </c>
      <c r="I27" s="127">
        <f t="shared" si="3"/>
        <v>200</v>
      </c>
      <c r="J27" s="127">
        <f t="shared" si="3"/>
        <v>250</v>
      </c>
      <c r="K27" s="127">
        <f t="shared" si="3"/>
        <v>350</v>
      </c>
      <c r="L27" s="127">
        <f t="shared" si="3"/>
        <v>750</v>
      </c>
      <c r="M27" s="127">
        <f t="shared" si="3"/>
        <v>1125</v>
      </c>
      <c r="N27" s="272">
        <f t="shared" si="3"/>
        <v>1500</v>
      </c>
      <c r="O27" s="5"/>
      <c r="P27" s="5"/>
      <c r="Q27" s="5"/>
    </row>
    <row r="28" spans="2:17" ht="15">
      <c r="B28" s="9" t="s">
        <v>39</v>
      </c>
      <c r="C28" s="270">
        <f aca="true" t="shared" si="4" ref="C28:N28">(C21*C7)/1000</f>
        <v>1</v>
      </c>
      <c r="D28" s="127">
        <f t="shared" si="4"/>
        <v>2</v>
      </c>
      <c r="E28" s="127">
        <f t="shared" si="4"/>
        <v>5</v>
      </c>
      <c r="F28" s="127">
        <f t="shared" si="4"/>
        <v>15</v>
      </c>
      <c r="G28" s="127">
        <f t="shared" si="4"/>
        <v>30</v>
      </c>
      <c r="H28" s="127">
        <f t="shared" si="4"/>
        <v>45</v>
      </c>
      <c r="I28" s="127">
        <f t="shared" si="4"/>
        <v>80</v>
      </c>
      <c r="J28" s="127">
        <f t="shared" si="4"/>
        <v>100</v>
      </c>
      <c r="K28" s="127">
        <f t="shared" si="4"/>
        <v>140</v>
      </c>
      <c r="L28" s="127">
        <f t="shared" si="4"/>
        <v>250</v>
      </c>
      <c r="M28" s="127">
        <f t="shared" si="4"/>
        <v>375</v>
      </c>
      <c r="N28" s="272">
        <f t="shared" si="4"/>
        <v>500</v>
      </c>
      <c r="O28" s="5"/>
      <c r="P28" s="5"/>
      <c r="Q28" s="5"/>
    </row>
    <row r="29" spans="2:17" ht="15">
      <c r="B29" s="9" t="s">
        <v>40</v>
      </c>
      <c r="C29" s="270">
        <f aca="true" t="shared" si="5" ref="C29:N29">(C22*C12)*C5</f>
        <v>49.5</v>
      </c>
      <c r="D29" s="127">
        <f t="shared" si="5"/>
        <v>99</v>
      </c>
      <c r="E29" s="127">
        <f t="shared" si="5"/>
        <v>247.5</v>
      </c>
      <c r="F29" s="127">
        <f t="shared" si="5"/>
        <v>495</v>
      </c>
      <c r="G29" s="127">
        <f t="shared" si="5"/>
        <v>990</v>
      </c>
      <c r="H29" s="127">
        <f t="shared" si="5"/>
        <v>1485</v>
      </c>
      <c r="I29" s="127">
        <f t="shared" si="5"/>
        <v>1980</v>
      </c>
      <c r="J29" s="127">
        <f t="shared" si="5"/>
        <v>2475</v>
      </c>
      <c r="K29" s="127">
        <f t="shared" si="5"/>
        <v>3465</v>
      </c>
      <c r="L29" s="127">
        <f t="shared" si="5"/>
        <v>4950</v>
      </c>
      <c r="M29" s="127">
        <f t="shared" si="5"/>
        <v>7425</v>
      </c>
      <c r="N29" s="272">
        <f t="shared" si="5"/>
        <v>9900</v>
      </c>
      <c r="O29" s="5"/>
      <c r="P29" s="5"/>
      <c r="Q29" s="5"/>
    </row>
    <row r="30" spans="2:17" ht="15">
      <c r="B30" s="9" t="s">
        <v>41</v>
      </c>
      <c r="C30" s="273">
        <f aca="true" t="shared" si="6" ref="C30:N30">(C23*C13)*C5</f>
        <v>24.5</v>
      </c>
      <c r="D30" s="274">
        <f t="shared" si="6"/>
        <v>49</v>
      </c>
      <c r="E30" s="274">
        <f t="shared" si="6"/>
        <v>122.5</v>
      </c>
      <c r="F30" s="274">
        <f t="shared" si="6"/>
        <v>245</v>
      </c>
      <c r="G30" s="274">
        <f t="shared" si="6"/>
        <v>490</v>
      </c>
      <c r="H30" s="274">
        <f t="shared" si="6"/>
        <v>735</v>
      </c>
      <c r="I30" s="274">
        <f t="shared" si="6"/>
        <v>980</v>
      </c>
      <c r="J30" s="274">
        <f t="shared" si="6"/>
        <v>1225</v>
      </c>
      <c r="K30" s="274">
        <f t="shared" si="6"/>
        <v>1715</v>
      </c>
      <c r="L30" s="274">
        <f t="shared" si="6"/>
        <v>2450</v>
      </c>
      <c r="M30" s="274">
        <f t="shared" si="6"/>
        <v>3675</v>
      </c>
      <c r="N30" s="275">
        <f t="shared" si="6"/>
        <v>4900</v>
      </c>
      <c r="O30" s="5"/>
      <c r="P30" s="5"/>
      <c r="Q30" s="5"/>
    </row>
    <row r="31" spans="2:17" ht="15">
      <c r="B31" s="5"/>
      <c r="C31" s="5"/>
      <c r="D31" s="5"/>
      <c r="E31" s="5"/>
      <c r="F31" s="5"/>
      <c r="G31" s="5"/>
      <c r="H31" s="5"/>
      <c r="I31" s="5"/>
      <c r="J31" s="5"/>
      <c r="K31" s="5"/>
      <c r="L31" s="5"/>
      <c r="M31" s="5"/>
      <c r="N31" s="5"/>
      <c r="O31" s="5"/>
      <c r="P31" s="5"/>
      <c r="Q31" s="5"/>
    </row>
    <row r="32" spans="2:17" ht="15.75" thickBot="1">
      <c r="B32" s="3" t="s">
        <v>42</v>
      </c>
      <c r="C32" s="137">
        <f aca="true" t="shared" si="7" ref="C32:N32">SUM(C26:C30)</f>
        <v>76.5</v>
      </c>
      <c r="D32" s="138">
        <f t="shared" si="7"/>
        <v>153</v>
      </c>
      <c r="E32" s="138">
        <f t="shared" si="7"/>
        <v>382.5</v>
      </c>
      <c r="F32" s="138">
        <f t="shared" si="7"/>
        <v>788.75</v>
      </c>
      <c r="G32" s="138">
        <f t="shared" si="7"/>
        <v>1577.5</v>
      </c>
      <c r="H32" s="138">
        <f t="shared" si="7"/>
        <v>2366.25</v>
      </c>
      <c r="I32" s="138">
        <f t="shared" si="7"/>
        <v>3260</v>
      </c>
      <c r="J32" s="138">
        <f t="shared" si="7"/>
        <v>4075</v>
      </c>
      <c r="K32" s="138">
        <f t="shared" si="7"/>
        <v>5705</v>
      </c>
      <c r="L32" s="138">
        <f t="shared" si="7"/>
        <v>8462.5</v>
      </c>
      <c r="M32" s="138">
        <f t="shared" si="7"/>
        <v>12693.75</v>
      </c>
      <c r="N32" s="139">
        <f t="shared" si="7"/>
        <v>16925</v>
      </c>
      <c r="O32" s="140">
        <f>SUM(C32:N32)</f>
        <v>56465.75</v>
      </c>
      <c r="P32" s="5"/>
      <c r="Q32" s="5"/>
    </row>
    <row r="33" spans="2:17" ht="15.75" thickTop="1">
      <c r="B33" s="3"/>
      <c r="C33" s="7"/>
      <c r="D33" s="7"/>
      <c r="E33" s="7"/>
      <c r="F33" s="7"/>
      <c r="G33" s="7"/>
      <c r="H33" s="7"/>
      <c r="I33" s="7"/>
      <c r="J33" s="7"/>
      <c r="K33" s="7"/>
      <c r="L33" s="7"/>
      <c r="M33" s="7"/>
      <c r="N33" s="7"/>
      <c r="O33" s="8"/>
      <c r="P33" s="5"/>
      <c r="Q33" s="5"/>
    </row>
    <row r="34" spans="2:17" ht="15.75" thickBot="1">
      <c r="B34" s="3" t="s">
        <v>43</v>
      </c>
      <c r="C34" s="143">
        <f aca="true" t="shared" si="8" ref="C34:N34">C32/C5</f>
        <v>0.153</v>
      </c>
      <c r="D34" s="144">
        <f t="shared" si="8"/>
        <v>0.153</v>
      </c>
      <c r="E34" s="144">
        <f t="shared" si="8"/>
        <v>0.153</v>
      </c>
      <c r="F34" s="144">
        <f t="shared" si="8"/>
        <v>0.15775</v>
      </c>
      <c r="G34" s="144">
        <f t="shared" si="8"/>
        <v>0.15775</v>
      </c>
      <c r="H34" s="144">
        <f t="shared" si="8"/>
        <v>0.15775</v>
      </c>
      <c r="I34" s="144">
        <f t="shared" si="8"/>
        <v>0.163</v>
      </c>
      <c r="J34" s="144">
        <f t="shared" si="8"/>
        <v>0.163</v>
      </c>
      <c r="K34" s="144">
        <f t="shared" si="8"/>
        <v>0.163</v>
      </c>
      <c r="L34" s="144">
        <f t="shared" si="8"/>
        <v>0.16925</v>
      </c>
      <c r="M34" s="144">
        <f t="shared" si="8"/>
        <v>0.16925</v>
      </c>
      <c r="N34" s="145">
        <f t="shared" si="8"/>
        <v>0.16925</v>
      </c>
      <c r="O34" s="142">
        <f>AVERAGE(C34:N34)</f>
        <v>0.16074999999999998</v>
      </c>
      <c r="P34" s="26" t="s">
        <v>150</v>
      </c>
      <c r="Q34" s="5"/>
    </row>
    <row r="35" spans="2:17" ht="15.75" thickTop="1">
      <c r="B35" s="111"/>
      <c r="C35" s="111"/>
      <c r="D35" s="111"/>
      <c r="E35" s="111"/>
      <c r="F35" s="111"/>
      <c r="G35" s="111"/>
      <c r="H35" s="111"/>
      <c r="I35" s="111"/>
      <c r="J35" s="111"/>
      <c r="K35" s="111"/>
      <c r="L35" s="111"/>
      <c r="M35" s="111"/>
      <c r="N35" s="111"/>
      <c r="O35" s="5"/>
      <c r="P35" s="5"/>
      <c r="Q35" s="5"/>
    </row>
    <row r="36" spans="2:17" ht="15">
      <c r="B36" s="3" t="s">
        <v>44</v>
      </c>
      <c r="C36" s="147">
        <v>100</v>
      </c>
      <c r="D36" s="148">
        <v>100</v>
      </c>
      <c r="E36" s="148">
        <v>100</v>
      </c>
      <c r="F36" s="148">
        <v>200</v>
      </c>
      <c r="G36" s="148">
        <v>200</v>
      </c>
      <c r="H36" s="148">
        <v>300</v>
      </c>
      <c r="I36" s="148">
        <v>300</v>
      </c>
      <c r="J36" s="148">
        <v>500</v>
      </c>
      <c r="K36" s="148">
        <v>1000</v>
      </c>
      <c r="L36" s="148">
        <v>1000</v>
      </c>
      <c r="M36" s="148">
        <v>1000</v>
      </c>
      <c r="N36" s="149">
        <v>1000</v>
      </c>
      <c r="O36" s="111"/>
      <c r="P36" s="111"/>
      <c r="Q36" s="111"/>
    </row>
    <row r="37" spans="2:17" ht="15">
      <c r="B37" s="111" t="s">
        <v>91</v>
      </c>
      <c r="C37" s="134">
        <v>0.3</v>
      </c>
      <c r="D37" s="135">
        <v>0.3</v>
      </c>
      <c r="E37" s="135">
        <v>0.3</v>
      </c>
      <c r="F37" s="135">
        <v>0.3</v>
      </c>
      <c r="G37" s="135">
        <v>0.3</v>
      </c>
      <c r="H37" s="135">
        <v>0.3</v>
      </c>
      <c r="I37" s="135">
        <v>0.3</v>
      </c>
      <c r="J37" s="135">
        <v>0.3</v>
      </c>
      <c r="K37" s="135">
        <v>0.3</v>
      </c>
      <c r="L37" s="135">
        <v>0.3</v>
      </c>
      <c r="M37" s="135">
        <v>0.3</v>
      </c>
      <c r="N37" s="136">
        <v>0.3</v>
      </c>
      <c r="O37" s="111"/>
      <c r="P37" s="141"/>
      <c r="Q37" s="111"/>
    </row>
    <row r="38" spans="2:17" ht="15">
      <c r="B38" s="111" t="s">
        <v>92</v>
      </c>
      <c r="C38" s="276">
        <f aca="true" t="shared" si="9" ref="C38:N38">C36/C37</f>
        <v>333.33333333333337</v>
      </c>
      <c r="D38" s="277">
        <f t="shared" si="9"/>
        <v>333.33333333333337</v>
      </c>
      <c r="E38" s="277">
        <f t="shared" si="9"/>
        <v>333.33333333333337</v>
      </c>
      <c r="F38" s="277">
        <f t="shared" si="9"/>
        <v>666.6666666666667</v>
      </c>
      <c r="G38" s="277">
        <f t="shared" si="9"/>
        <v>666.6666666666667</v>
      </c>
      <c r="H38" s="277">
        <f t="shared" si="9"/>
        <v>1000</v>
      </c>
      <c r="I38" s="277">
        <f t="shared" si="9"/>
        <v>1000</v>
      </c>
      <c r="J38" s="277">
        <f t="shared" si="9"/>
        <v>1666.6666666666667</v>
      </c>
      <c r="K38" s="277">
        <f t="shared" si="9"/>
        <v>3333.3333333333335</v>
      </c>
      <c r="L38" s="277">
        <f t="shared" si="9"/>
        <v>3333.3333333333335</v>
      </c>
      <c r="M38" s="277">
        <f t="shared" si="9"/>
        <v>3333.3333333333335</v>
      </c>
      <c r="N38" s="278">
        <f t="shared" si="9"/>
        <v>3333.3333333333335</v>
      </c>
      <c r="O38" s="111"/>
      <c r="P38" s="111"/>
      <c r="Q38" s="111"/>
    </row>
    <row r="39" spans="2:17" ht="15">
      <c r="B39" s="111" t="s">
        <v>93</v>
      </c>
      <c r="C39" s="279">
        <f aca="true" t="shared" si="10" ref="C39:N39">C38/C5</f>
        <v>0.6666666666666667</v>
      </c>
      <c r="D39" s="280">
        <f t="shared" si="10"/>
        <v>0.33333333333333337</v>
      </c>
      <c r="E39" s="280">
        <f t="shared" si="10"/>
        <v>0.13333333333333336</v>
      </c>
      <c r="F39" s="280">
        <f t="shared" si="10"/>
        <v>0.13333333333333336</v>
      </c>
      <c r="G39" s="280">
        <f t="shared" si="10"/>
        <v>0.06666666666666668</v>
      </c>
      <c r="H39" s="280">
        <f t="shared" si="10"/>
        <v>0.06666666666666667</v>
      </c>
      <c r="I39" s="280">
        <f t="shared" si="10"/>
        <v>0.05</v>
      </c>
      <c r="J39" s="280">
        <f t="shared" si="10"/>
        <v>0.06666666666666667</v>
      </c>
      <c r="K39" s="280">
        <f t="shared" si="10"/>
        <v>0.09523809523809525</v>
      </c>
      <c r="L39" s="280">
        <f t="shared" si="10"/>
        <v>0.06666666666666667</v>
      </c>
      <c r="M39" s="280">
        <f t="shared" si="10"/>
        <v>0.044444444444444446</v>
      </c>
      <c r="N39" s="281">
        <f t="shared" si="10"/>
        <v>0.03333333333333333</v>
      </c>
      <c r="O39" s="111"/>
      <c r="P39" s="25"/>
      <c r="Q39" s="111"/>
    </row>
    <row r="40" spans="2:17" ht="15">
      <c r="B40" s="111" t="s">
        <v>94</v>
      </c>
      <c r="C40" s="282">
        <f aca="true" t="shared" si="11" ref="C40:N40">1-C39</f>
        <v>0.33333333333333326</v>
      </c>
      <c r="D40" s="283">
        <f t="shared" si="11"/>
        <v>0.6666666666666666</v>
      </c>
      <c r="E40" s="283">
        <f t="shared" si="11"/>
        <v>0.8666666666666667</v>
      </c>
      <c r="F40" s="283">
        <f t="shared" si="11"/>
        <v>0.8666666666666667</v>
      </c>
      <c r="G40" s="283">
        <f t="shared" si="11"/>
        <v>0.9333333333333333</v>
      </c>
      <c r="H40" s="283">
        <f t="shared" si="11"/>
        <v>0.9333333333333333</v>
      </c>
      <c r="I40" s="283">
        <f t="shared" si="11"/>
        <v>0.95</v>
      </c>
      <c r="J40" s="283">
        <f t="shared" si="11"/>
        <v>0.9333333333333333</v>
      </c>
      <c r="K40" s="283">
        <f t="shared" si="11"/>
        <v>0.9047619047619048</v>
      </c>
      <c r="L40" s="283">
        <f t="shared" si="11"/>
        <v>0.9333333333333333</v>
      </c>
      <c r="M40" s="283">
        <f t="shared" si="11"/>
        <v>0.9555555555555556</v>
      </c>
      <c r="N40" s="284">
        <f t="shared" si="11"/>
        <v>0.9666666666666667</v>
      </c>
      <c r="O40" s="111"/>
      <c r="P40" s="111"/>
      <c r="Q40" s="111"/>
    </row>
    <row r="41" spans="2:17" ht="15">
      <c r="B41" s="3"/>
      <c r="C41" s="7"/>
      <c r="D41" s="7"/>
      <c r="E41" s="7"/>
      <c r="F41" s="7"/>
      <c r="G41" s="7"/>
      <c r="H41" s="7"/>
      <c r="I41" s="7"/>
      <c r="J41" s="7"/>
      <c r="K41" s="7"/>
      <c r="L41" s="7"/>
      <c r="M41" s="7"/>
      <c r="N41" s="7"/>
      <c r="O41" s="5"/>
      <c r="P41" s="5"/>
      <c r="Q41" s="5"/>
    </row>
    <row r="42" spans="2:17" ht="15">
      <c r="B42" s="3" t="s">
        <v>95</v>
      </c>
      <c r="C42" s="150">
        <f aca="true" t="shared" si="12" ref="C42:N42">C36/C5</f>
        <v>0.2</v>
      </c>
      <c r="D42" s="151">
        <f t="shared" si="12"/>
        <v>0.1</v>
      </c>
      <c r="E42" s="151">
        <f t="shared" si="12"/>
        <v>0.04</v>
      </c>
      <c r="F42" s="151">
        <f t="shared" si="12"/>
        <v>0.04</v>
      </c>
      <c r="G42" s="151">
        <f t="shared" si="12"/>
        <v>0.02</v>
      </c>
      <c r="H42" s="151">
        <f t="shared" si="12"/>
        <v>0.02</v>
      </c>
      <c r="I42" s="151">
        <f t="shared" si="12"/>
        <v>0.015</v>
      </c>
      <c r="J42" s="151">
        <f t="shared" si="12"/>
        <v>0.02</v>
      </c>
      <c r="K42" s="151">
        <f t="shared" si="12"/>
        <v>0.02857142857142857</v>
      </c>
      <c r="L42" s="151">
        <f t="shared" si="12"/>
        <v>0.02</v>
      </c>
      <c r="M42" s="151">
        <f t="shared" si="12"/>
        <v>0.013333333333333334</v>
      </c>
      <c r="N42" s="152">
        <f t="shared" si="12"/>
        <v>0.01</v>
      </c>
      <c r="O42" s="285">
        <f>AVERAGE(C42:N42)</f>
        <v>0.04390873015873017</v>
      </c>
      <c r="P42" s="111" t="s">
        <v>150</v>
      </c>
      <c r="Q42" s="5"/>
    </row>
    <row r="43" spans="2:17" ht="15">
      <c r="B43" s="111"/>
      <c r="C43" s="111"/>
      <c r="D43" s="111"/>
      <c r="E43" s="111"/>
      <c r="F43" s="111"/>
      <c r="G43" s="111"/>
      <c r="H43" s="111"/>
      <c r="I43" s="111"/>
      <c r="J43" s="111"/>
      <c r="K43" s="111"/>
      <c r="L43" s="111"/>
      <c r="M43" s="111"/>
      <c r="N43" s="111"/>
      <c r="O43" s="5"/>
      <c r="P43" s="5"/>
      <c r="Q43" s="5"/>
    </row>
    <row r="44" spans="2:17" ht="15.75" thickBot="1">
      <c r="B44" s="3" t="s">
        <v>96</v>
      </c>
      <c r="C44" s="153">
        <f aca="true" t="shared" si="13" ref="C44:N44">C32-C36</f>
        <v>-23.5</v>
      </c>
      <c r="D44" s="154">
        <f t="shared" si="13"/>
        <v>53</v>
      </c>
      <c r="E44" s="154">
        <f t="shared" si="13"/>
        <v>282.5</v>
      </c>
      <c r="F44" s="154">
        <f t="shared" si="13"/>
        <v>588.75</v>
      </c>
      <c r="G44" s="154">
        <f t="shared" si="13"/>
        <v>1377.5</v>
      </c>
      <c r="H44" s="154">
        <f t="shared" si="13"/>
        <v>2066.25</v>
      </c>
      <c r="I44" s="154">
        <f t="shared" si="13"/>
        <v>2960</v>
      </c>
      <c r="J44" s="154">
        <f t="shared" si="13"/>
        <v>3575</v>
      </c>
      <c r="K44" s="154">
        <f t="shared" si="13"/>
        <v>4705</v>
      </c>
      <c r="L44" s="154">
        <f t="shared" si="13"/>
        <v>7462.5</v>
      </c>
      <c r="M44" s="154">
        <f t="shared" si="13"/>
        <v>11693.75</v>
      </c>
      <c r="N44" s="155">
        <f t="shared" si="13"/>
        <v>15925</v>
      </c>
      <c r="O44" s="142">
        <f>SUM(C44:N44)</f>
        <v>50665.75</v>
      </c>
      <c r="P44" s="5"/>
      <c r="Q44" s="5"/>
    </row>
    <row r="45" spans="2:17" ht="15.75" thickTop="1">
      <c r="B45" s="111"/>
      <c r="C45" s="7"/>
      <c r="D45" s="7"/>
      <c r="E45" s="7"/>
      <c r="F45" s="7"/>
      <c r="G45" s="7"/>
      <c r="H45" s="7"/>
      <c r="I45" s="7"/>
      <c r="J45" s="7"/>
      <c r="K45" s="7"/>
      <c r="L45" s="7"/>
      <c r="M45" s="7"/>
      <c r="N45" s="7"/>
      <c r="O45" s="5"/>
      <c r="P45" s="5"/>
      <c r="Q45" s="5"/>
    </row>
    <row r="46" spans="2:17" ht="15">
      <c r="B46" s="26" t="s">
        <v>97</v>
      </c>
      <c r="C46" s="156">
        <f aca="true" t="shared" si="14" ref="C46:N46">C34-C42</f>
        <v>-0.047000000000000014</v>
      </c>
      <c r="D46" s="157">
        <f t="shared" si="14"/>
        <v>0.05299999999999999</v>
      </c>
      <c r="E46" s="157">
        <f t="shared" si="14"/>
        <v>0.11299999999999999</v>
      </c>
      <c r="F46" s="157">
        <f t="shared" si="14"/>
        <v>0.11775</v>
      </c>
      <c r="G46" s="157">
        <f t="shared" si="14"/>
        <v>0.13775</v>
      </c>
      <c r="H46" s="157">
        <f t="shared" si="14"/>
        <v>0.13775</v>
      </c>
      <c r="I46" s="157">
        <f t="shared" si="14"/>
        <v>0.14800000000000002</v>
      </c>
      <c r="J46" s="157">
        <f t="shared" si="14"/>
        <v>0.14300000000000002</v>
      </c>
      <c r="K46" s="157">
        <f t="shared" si="14"/>
        <v>0.13442857142857143</v>
      </c>
      <c r="L46" s="157">
        <f t="shared" si="14"/>
        <v>0.14925000000000002</v>
      </c>
      <c r="M46" s="157">
        <f t="shared" si="14"/>
        <v>0.15591666666666668</v>
      </c>
      <c r="N46" s="158">
        <f t="shared" si="14"/>
        <v>0.15925</v>
      </c>
      <c r="O46" s="5"/>
      <c r="P46" s="5"/>
      <c r="Q46" s="5"/>
    </row>
    <row r="47" spans="2:17" ht="15">
      <c r="B47" s="26"/>
      <c r="C47" s="24"/>
      <c r="D47" s="24"/>
      <c r="E47" s="24"/>
      <c r="F47" s="24"/>
      <c r="G47" s="24"/>
      <c r="H47" s="24"/>
      <c r="I47" s="24"/>
      <c r="J47" s="24"/>
      <c r="K47" s="24"/>
      <c r="L47" s="24"/>
      <c r="M47" s="24"/>
      <c r="N47" s="24"/>
      <c r="O47" s="5"/>
      <c r="P47" s="5"/>
      <c r="Q47" s="5"/>
    </row>
    <row r="48" spans="2:17" ht="15">
      <c r="B48" s="26" t="s">
        <v>98</v>
      </c>
      <c r="C48" s="159">
        <f>C46/C34</f>
        <v>-0.3071895424836602</v>
      </c>
      <c r="D48" s="160">
        <f>D46/D34</f>
        <v>0.34640522875816987</v>
      </c>
      <c r="E48" s="160">
        <f>E46/E34</f>
        <v>0.7385620915032679</v>
      </c>
      <c r="F48" s="160">
        <f>F46/F34</f>
        <v>0.7464342313787639</v>
      </c>
      <c r="G48" s="160">
        <f>G46/G34</f>
        <v>0.873217115689382</v>
      </c>
      <c r="H48" s="160">
        <f aca="true" t="shared" si="15" ref="H48:N48">H46/H34</f>
        <v>0.873217115689382</v>
      </c>
      <c r="I48" s="160">
        <f t="shared" si="15"/>
        <v>0.9079754601226995</v>
      </c>
      <c r="J48" s="160">
        <f t="shared" si="15"/>
        <v>0.8773006134969326</v>
      </c>
      <c r="K48" s="160">
        <f t="shared" si="15"/>
        <v>0.824715162138475</v>
      </c>
      <c r="L48" s="160">
        <f t="shared" si="15"/>
        <v>0.8818316100443132</v>
      </c>
      <c r="M48" s="160">
        <f t="shared" si="15"/>
        <v>0.9212210733628754</v>
      </c>
      <c r="N48" s="161">
        <f t="shared" si="15"/>
        <v>0.9409158050221565</v>
      </c>
      <c r="O48" s="5"/>
      <c r="P48" s="5"/>
      <c r="Q48" s="5"/>
    </row>
    <row r="49" spans="2:17" ht="15">
      <c r="B49" s="5"/>
      <c r="C49" s="5"/>
      <c r="D49" s="5"/>
      <c r="E49" s="27"/>
      <c r="F49" s="27"/>
      <c r="G49" s="27"/>
      <c r="H49" s="27"/>
      <c r="I49" s="27"/>
      <c r="J49" s="27"/>
      <c r="K49" s="27"/>
      <c r="L49" s="27"/>
      <c r="M49" s="27"/>
      <c r="N49" s="27"/>
      <c r="O49" s="5"/>
      <c r="P49" s="5"/>
      <c r="Q49" s="5"/>
    </row>
    <row r="50" spans="2:17" ht="15">
      <c r="B50" s="5"/>
      <c r="C50" s="5"/>
      <c r="D50" s="5"/>
      <c r="E50" s="27"/>
      <c r="F50" s="27"/>
      <c r="G50" s="27"/>
      <c r="H50" s="27"/>
      <c r="I50" s="27"/>
      <c r="J50" s="27"/>
      <c r="K50" s="27"/>
      <c r="L50" s="27"/>
      <c r="M50" s="27"/>
      <c r="N50" s="27"/>
      <c r="O50" s="5"/>
      <c r="P50" s="5"/>
      <c r="Q50" s="5"/>
    </row>
    <row r="51" spans="2:17" ht="15">
      <c r="B51" s="28"/>
      <c r="C51" s="28"/>
      <c r="D51" s="28"/>
      <c r="E51" s="29"/>
      <c r="F51" s="29"/>
      <c r="G51" s="29"/>
      <c r="H51" s="29"/>
      <c r="I51" s="29"/>
      <c r="J51" s="29"/>
      <c r="K51" s="29"/>
      <c r="L51" s="29"/>
      <c r="M51" s="29"/>
      <c r="N51" s="29"/>
      <c r="O51" s="28"/>
      <c r="P51" s="28"/>
      <c r="Q51" s="28"/>
    </row>
    <row r="52" spans="2:17" ht="15">
      <c r="B52" s="28"/>
      <c r="C52" s="28"/>
      <c r="D52" s="28"/>
      <c r="E52" s="28"/>
      <c r="F52" s="28"/>
      <c r="G52" s="28"/>
      <c r="H52" s="28"/>
      <c r="I52" s="28"/>
      <c r="J52" s="28"/>
      <c r="K52" s="28"/>
      <c r="L52" s="28"/>
      <c r="M52" s="28"/>
      <c r="N52" s="28"/>
      <c r="O52" s="28"/>
      <c r="P52" s="28"/>
      <c r="Q52" s="28"/>
    </row>
    <row r="53" spans="2:17" ht="15">
      <c r="B53" s="28"/>
      <c r="C53" s="28"/>
      <c r="D53" s="28"/>
      <c r="E53" s="29"/>
      <c r="F53" s="29"/>
      <c r="G53" s="29"/>
      <c r="H53" s="29"/>
      <c r="I53" s="29"/>
      <c r="J53" s="29"/>
      <c r="K53" s="29"/>
      <c r="L53" s="29"/>
      <c r="M53" s="29"/>
      <c r="N53" s="29"/>
      <c r="O53" s="28"/>
      <c r="P53" s="28"/>
      <c r="Q53" s="28"/>
    </row>
  </sheetData>
  <sheetProtection/>
  <printOptions/>
  <pageMargins left="0.7480314960629921" right="0.7480314960629921" top="0.984251968503937" bottom="0.984251968503937" header="0.5118110236220472" footer="0.5118110236220472"/>
  <pageSetup fitToHeight="1" fitToWidth="1" horizontalDpi="300" verticalDpi="300" orientation="landscape" paperSize="9" scale="70" r:id="rId3"/>
  <ignoredErrors>
    <ignoredError sqref="O6" formula="1"/>
  </ignoredErrors>
  <legacyDrawing r:id="rId2"/>
</worksheet>
</file>

<file path=xl/worksheets/sheet6.xml><?xml version="1.0" encoding="utf-8"?>
<worksheet xmlns="http://schemas.openxmlformats.org/spreadsheetml/2006/main" xmlns:r="http://schemas.openxmlformats.org/officeDocument/2006/relationships">
  <dimension ref="B2:H33"/>
  <sheetViews>
    <sheetView zoomScalePageLayoutView="0" workbookViewId="0" topLeftCell="A1">
      <selection activeCell="B3" sqref="B3"/>
    </sheetView>
  </sheetViews>
  <sheetFormatPr defaultColWidth="8.875" defaultRowHeight="16.5"/>
  <cols>
    <col min="1" max="1" width="2.75390625" style="50" customWidth="1"/>
    <col min="2" max="2" width="31.00390625" style="10" customWidth="1"/>
    <col min="3" max="3" width="15.00390625" style="10" customWidth="1"/>
    <col min="4" max="4" width="13.00390625" style="10" customWidth="1"/>
    <col min="5" max="7" width="15.00390625" style="10" customWidth="1"/>
    <col min="8" max="8" width="8.00390625" style="10" customWidth="1"/>
    <col min="9" max="16384" width="8.875" style="10" customWidth="1"/>
  </cols>
  <sheetData>
    <row r="1" s="50" customFormat="1" ht="15"/>
    <row r="2" spans="2:8" ht="15">
      <c r="B2" s="42" t="s">
        <v>105</v>
      </c>
      <c r="C2" s="14"/>
      <c r="D2" s="14"/>
      <c r="E2" s="14"/>
      <c r="F2" s="14"/>
      <c r="G2" s="14"/>
      <c r="H2" s="14"/>
    </row>
    <row r="3" spans="2:8" ht="15">
      <c r="B3" s="14"/>
      <c r="C3" s="14"/>
      <c r="D3" s="14"/>
      <c r="E3" s="14"/>
      <c r="F3" s="14"/>
      <c r="G3" s="14"/>
      <c r="H3" s="14"/>
    </row>
    <row r="4" spans="2:8" ht="15">
      <c r="B4" s="53" t="s">
        <v>106</v>
      </c>
      <c r="C4" s="14"/>
      <c r="D4" s="14"/>
      <c r="E4" s="14"/>
      <c r="F4" s="14"/>
      <c r="G4" s="14"/>
      <c r="H4" s="14"/>
    </row>
    <row r="5" spans="2:8" ht="15">
      <c r="B5" s="14"/>
      <c r="C5" s="55" t="s">
        <v>107</v>
      </c>
      <c r="D5" s="56" t="s">
        <v>108</v>
      </c>
      <c r="E5" s="56" t="s">
        <v>109</v>
      </c>
      <c r="F5" s="56" t="s">
        <v>110</v>
      </c>
      <c r="G5" s="57" t="s">
        <v>111</v>
      </c>
      <c r="H5" s="14"/>
    </row>
    <row r="6" spans="2:8" ht="15">
      <c r="B6" s="13" t="s">
        <v>112</v>
      </c>
      <c r="C6" s="290">
        <f>Revenue!O5/12</f>
        <v>28250</v>
      </c>
      <c r="D6" s="286">
        <v>150000</v>
      </c>
      <c r="E6" s="286">
        <v>200000</v>
      </c>
      <c r="F6" s="286">
        <v>250000</v>
      </c>
      <c r="G6" s="287">
        <v>500000</v>
      </c>
      <c r="H6" s="14"/>
    </row>
    <row r="7" spans="2:8" ht="15">
      <c r="B7" s="13" t="s">
        <v>113</v>
      </c>
      <c r="C7" s="291">
        <f>Revenue!O34</f>
        <v>0.16074999999999998</v>
      </c>
      <c r="D7" s="288">
        <v>0.2</v>
      </c>
      <c r="E7" s="288">
        <v>0.25</v>
      </c>
      <c r="F7" s="288">
        <v>0.35</v>
      </c>
      <c r="G7" s="289">
        <v>0.4</v>
      </c>
      <c r="H7" s="14"/>
    </row>
    <row r="8" spans="2:8" ht="15">
      <c r="B8" s="54" t="s">
        <v>42</v>
      </c>
      <c r="C8" s="58">
        <f>(C7*C6)*12</f>
        <v>54494.249999999985</v>
      </c>
      <c r="D8" s="59">
        <f>(D7*D6)*12</f>
        <v>360000</v>
      </c>
      <c r="E8" s="59">
        <f>(E7*E6)*12</f>
        <v>600000</v>
      </c>
      <c r="F8" s="59">
        <f>(F7*F6)*12</f>
        <v>1050000</v>
      </c>
      <c r="G8" s="60">
        <f>(G7*G6)*12</f>
        <v>2400000</v>
      </c>
      <c r="H8" s="14"/>
    </row>
    <row r="9" spans="2:8" ht="15">
      <c r="B9" s="14"/>
      <c r="C9" s="14"/>
      <c r="D9" s="14"/>
      <c r="E9" s="14"/>
      <c r="F9" s="14"/>
      <c r="G9" s="14"/>
      <c r="H9" s="14"/>
    </row>
    <row r="10" spans="2:8" ht="15">
      <c r="B10" s="14"/>
      <c r="C10" s="14"/>
      <c r="D10" s="14"/>
      <c r="E10" s="14"/>
      <c r="F10" s="14"/>
      <c r="G10" s="14"/>
      <c r="H10" s="14"/>
    </row>
    <row r="11" spans="2:8" ht="15">
      <c r="B11" s="53" t="s">
        <v>21</v>
      </c>
      <c r="C11" s="14"/>
      <c r="D11" s="292">
        <v>0.25</v>
      </c>
      <c r="E11" s="292">
        <v>0.3</v>
      </c>
      <c r="F11" s="292">
        <v>0.35</v>
      </c>
      <c r="G11" s="292">
        <v>0.4</v>
      </c>
      <c r="H11" s="14"/>
    </row>
    <row r="12" spans="2:8" ht="15">
      <c r="B12" s="13" t="s">
        <v>114</v>
      </c>
      <c r="C12" s="293">
        <v>3.2</v>
      </c>
      <c r="D12" s="303">
        <f>C12*(1+$D$11)</f>
        <v>4</v>
      </c>
      <c r="E12" s="303">
        <f aca="true" t="shared" si="0" ref="E12:E19">D12*(1+$E$11)</f>
        <v>5.2</v>
      </c>
      <c r="F12" s="303">
        <f aca="true" t="shared" si="1" ref="F12:F19">E12*(1+$F$11)</f>
        <v>7.0200000000000005</v>
      </c>
      <c r="G12" s="304">
        <f aca="true" t="shared" si="2" ref="G12:G19">F12*(1+$G$11)</f>
        <v>9.828</v>
      </c>
      <c r="H12" s="14"/>
    </row>
    <row r="13" spans="2:8" ht="15">
      <c r="B13" s="13" t="s">
        <v>90</v>
      </c>
      <c r="C13" s="294">
        <f>Budget!P8</f>
        <v>244755</v>
      </c>
      <c r="D13" s="295">
        <f>C13*(1+$D$11)</f>
        <v>305943.75</v>
      </c>
      <c r="E13" s="295">
        <f t="shared" si="0"/>
        <v>397726.875</v>
      </c>
      <c r="F13" s="295">
        <f t="shared" si="1"/>
        <v>536931.28125</v>
      </c>
      <c r="G13" s="296">
        <f t="shared" si="2"/>
        <v>751703.79375</v>
      </c>
      <c r="H13" s="14"/>
    </row>
    <row r="14" spans="2:8" ht="15">
      <c r="B14" s="13" t="s">
        <v>115</v>
      </c>
      <c r="C14" s="294">
        <f>Budget!P17</f>
        <v>39000</v>
      </c>
      <c r="D14" s="295">
        <f>C14*(1+$D$11)</f>
        <v>48750</v>
      </c>
      <c r="E14" s="295">
        <f t="shared" si="0"/>
        <v>63375</v>
      </c>
      <c r="F14" s="295">
        <f t="shared" si="1"/>
        <v>85556.25</v>
      </c>
      <c r="G14" s="296">
        <f t="shared" si="2"/>
        <v>119778.74999999999</v>
      </c>
      <c r="H14" s="36"/>
    </row>
    <row r="15" spans="2:8" ht="15">
      <c r="B15" s="13"/>
      <c r="C15" s="294"/>
      <c r="D15" s="295"/>
      <c r="E15" s="295">
        <f t="shared" si="0"/>
        <v>0</v>
      </c>
      <c r="F15" s="295">
        <f t="shared" si="1"/>
        <v>0</v>
      </c>
      <c r="G15" s="296">
        <f t="shared" si="2"/>
        <v>0</v>
      </c>
      <c r="H15" s="14"/>
    </row>
    <row r="16" spans="2:8" ht="15">
      <c r="B16" s="13" t="s">
        <v>54</v>
      </c>
      <c r="C16" s="294">
        <f>Budget!P21</f>
        <v>5800</v>
      </c>
      <c r="D16" s="295">
        <f>C16*(1+$D$11)</f>
        <v>7250</v>
      </c>
      <c r="E16" s="295">
        <f t="shared" si="0"/>
        <v>9425</v>
      </c>
      <c r="F16" s="295">
        <f t="shared" si="1"/>
        <v>12723.75</v>
      </c>
      <c r="G16" s="296">
        <f t="shared" si="2"/>
        <v>17813.25</v>
      </c>
      <c r="H16" s="14"/>
    </row>
    <row r="17" spans="2:8" ht="15">
      <c r="B17" s="13"/>
      <c r="C17" s="294"/>
      <c r="D17" s="295"/>
      <c r="E17" s="295">
        <f t="shared" si="0"/>
        <v>0</v>
      </c>
      <c r="F17" s="295">
        <f t="shared" si="1"/>
        <v>0</v>
      </c>
      <c r="G17" s="296">
        <f t="shared" si="2"/>
        <v>0</v>
      </c>
      <c r="H17" s="14"/>
    </row>
    <row r="18" spans="2:8" ht="15">
      <c r="B18" s="13" t="s">
        <v>55</v>
      </c>
      <c r="C18" s="294">
        <f>Budget!P36</f>
        <v>31500</v>
      </c>
      <c r="D18" s="295">
        <f>C18*(1+$D$11)</f>
        <v>39375</v>
      </c>
      <c r="E18" s="295">
        <f t="shared" si="0"/>
        <v>51187.5</v>
      </c>
      <c r="F18" s="295">
        <f t="shared" si="1"/>
        <v>69103.125</v>
      </c>
      <c r="G18" s="296">
        <f t="shared" si="2"/>
        <v>96744.375</v>
      </c>
      <c r="H18" s="14"/>
    </row>
    <row r="19" spans="2:8" ht="15">
      <c r="B19" s="13" t="s">
        <v>56</v>
      </c>
      <c r="C19" s="297">
        <f>Budget!P38</f>
        <v>0</v>
      </c>
      <c r="D19" s="298">
        <f>C19*(1+$D$11)</f>
        <v>0</v>
      </c>
      <c r="E19" s="298">
        <f t="shared" si="0"/>
        <v>0</v>
      </c>
      <c r="F19" s="298">
        <f t="shared" si="1"/>
        <v>0</v>
      </c>
      <c r="G19" s="299">
        <f t="shared" si="2"/>
        <v>0</v>
      </c>
      <c r="H19" s="14"/>
    </row>
    <row r="20" spans="2:8" ht="15">
      <c r="B20" s="54" t="s">
        <v>57</v>
      </c>
      <c r="C20" s="300">
        <f>SUM(C13:C19)</f>
        <v>321055</v>
      </c>
      <c r="D20" s="301">
        <f>SUM(D13:D19)</f>
        <v>401318.75</v>
      </c>
      <c r="E20" s="301">
        <f>SUM(E13:E19)</f>
        <v>521714.375</v>
      </c>
      <c r="F20" s="301">
        <f>SUM(F13:F19)</f>
        <v>704314.40625</v>
      </c>
      <c r="G20" s="302">
        <f>SUM(G13:G19)</f>
        <v>986040.16875</v>
      </c>
      <c r="H20" s="14"/>
    </row>
    <row r="21" spans="2:8" ht="15">
      <c r="B21" s="13"/>
      <c r="C21" s="36"/>
      <c r="D21" s="36"/>
      <c r="E21" s="36"/>
      <c r="F21" s="36"/>
      <c r="G21" s="36"/>
      <c r="H21" s="14"/>
    </row>
    <row r="22" spans="2:8" ht="15">
      <c r="B22" s="54" t="s">
        <v>96</v>
      </c>
      <c r="C22" s="61">
        <f>C8-C20</f>
        <v>-266560.75</v>
      </c>
      <c r="D22" s="62">
        <f>D8-D20</f>
        <v>-41318.75</v>
      </c>
      <c r="E22" s="62">
        <f>E8-E20</f>
        <v>78285.625</v>
      </c>
      <c r="F22" s="62">
        <f>F8-F20</f>
        <v>345685.59375</v>
      </c>
      <c r="G22" s="63">
        <f>G8-G20</f>
        <v>1413959.83125</v>
      </c>
      <c r="H22" s="14"/>
    </row>
    <row r="23" spans="2:8" ht="15">
      <c r="B23" s="54" t="s">
        <v>58</v>
      </c>
      <c r="C23" s="311">
        <f>C22/C8</f>
        <v>-4.891539015584215</v>
      </c>
      <c r="D23" s="312">
        <f>D22/D8</f>
        <v>-0.11477430555555555</v>
      </c>
      <c r="E23" s="312">
        <f>E22/E8</f>
        <v>0.13047604166666665</v>
      </c>
      <c r="F23" s="312">
        <f>F22/F8</f>
        <v>0.329224375</v>
      </c>
      <c r="G23" s="313">
        <f>G22/G8</f>
        <v>0.5891499296875</v>
      </c>
      <c r="H23" s="14"/>
    </row>
    <row r="24" spans="2:8" ht="15">
      <c r="B24" s="14"/>
      <c r="C24" s="36"/>
      <c r="D24" s="36"/>
      <c r="E24" s="36"/>
      <c r="F24" s="36"/>
      <c r="G24" s="36"/>
      <c r="H24" s="14"/>
    </row>
    <row r="25" spans="2:8" ht="15">
      <c r="B25" s="13" t="s">
        <v>59</v>
      </c>
      <c r="C25" s="305">
        <f>C16/(C6*12)</f>
        <v>0.01710914454277286</v>
      </c>
      <c r="D25" s="306">
        <f>D16/(D6*12)</f>
        <v>0.004027777777777778</v>
      </c>
      <c r="E25" s="306">
        <f>E16/(E6*12)</f>
        <v>0.003927083333333334</v>
      </c>
      <c r="F25" s="306">
        <f>F16/(F6*12)</f>
        <v>0.00424125</v>
      </c>
      <c r="G25" s="307">
        <f>G16/(G6*12)</f>
        <v>0.002968875</v>
      </c>
      <c r="H25" s="14"/>
    </row>
    <row r="26" spans="2:8" ht="15">
      <c r="B26" s="13" t="s">
        <v>60</v>
      </c>
      <c r="C26" s="308">
        <f>C7-C25</f>
        <v>0.1436408554572271</v>
      </c>
      <c r="D26" s="309">
        <f>D7-D25</f>
        <v>0.19597222222222224</v>
      </c>
      <c r="E26" s="309">
        <f>E7-E25</f>
        <v>0.24607291666666667</v>
      </c>
      <c r="F26" s="309">
        <f>F7-F25</f>
        <v>0.34575875</v>
      </c>
      <c r="G26" s="310">
        <f>G7-G25</f>
        <v>0.39703112500000004</v>
      </c>
      <c r="H26" s="14"/>
    </row>
    <row r="27" spans="2:8" ht="15">
      <c r="B27" s="13" t="s">
        <v>61</v>
      </c>
      <c r="C27" s="64">
        <f>C26/C7</f>
        <v>0.8935667524555342</v>
      </c>
      <c r="D27" s="65">
        <f>D26/D7</f>
        <v>0.9798611111111112</v>
      </c>
      <c r="E27" s="65">
        <f>E26/E7</f>
        <v>0.9842916666666667</v>
      </c>
      <c r="F27" s="65">
        <f>F26/F7</f>
        <v>0.9878821428571429</v>
      </c>
      <c r="G27" s="66">
        <f>G26/G7</f>
        <v>0.9925778125000001</v>
      </c>
      <c r="H27" s="14"/>
    </row>
    <row r="28" spans="2:8" ht="15">
      <c r="B28" s="14"/>
      <c r="C28" s="14"/>
      <c r="D28" s="14"/>
      <c r="E28" s="14"/>
      <c r="F28" s="14"/>
      <c r="G28" s="14"/>
      <c r="H28" s="14"/>
    </row>
    <row r="31" spans="2:3" ht="15">
      <c r="B31" s="10" t="s">
        <v>28</v>
      </c>
      <c r="C31" s="37"/>
    </row>
    <row r="32" spans="2:3" ht="15">
      <c r="B32" s="37"/>
      <c r="C32" s="37"/>
    </row>
    <row r="33" spans="2:3" ht="15">
      <c r="B33" s="37"/>
      <c r="C33" s="37"/>
    </row>
  </sheetData>
  <sheetProtection/>
  <printOptions/>
  <pageMargins left="0.75" right="0.75" top="1" bottom="1" header="0.5" footer="0.5"/>
  <pageSetup fitToHeight="0" fitToWidth="0" horizontalDpi="300" verticalDpi="300" orientation="portrait" paperSize="9"/>
  <legacyDrawing r:id="rId2"/>
</worksheet>
</file>

<file path=xl/worksheets/sheet7.xml><?xml version="1.0" encoding="utf-8"?>
<worksheet xmlns="http://schemas.openxmlformats.org/spreadsheetml/2006/main" xmlns:r="http://schemas.openxmlformats.org/officeDocument/2006/relationships">
  <dimension ref="B2:P33"/>
  <sheetViews>
    <sheetView zoomScalePageLayoutView="0" workbookViewId="0" topLeftCell="A1">
      <selection activeCell="F21" sqref="F21"/>
    </sheetView>
  </sheetViews>
  <sheetFormatPr defaultColWidth="8.875" defaultRowHeight="16.5"/>
  <cols>
    <col min="1" max="1" width="3.50390625" style="110" customWidth="1"/>
    <col min="2" max="2" width="23.75390625" style="110" customWidth="1"/>
    <col min="3" max="3" width="11.875" style="10" customWidth="1"/>
    <col min="4" max="4" width="12.625" style="10" customWidth="1"/>
    <col min="5" max="5" width="10.875" style="10" customWidth="1"/>
    <col min="6" max="6" width="11.00390625" style="10" customWidth="1"/>
    <col min="7" max="7" width="9.625" style="10" customWidth="1"/>
    <col min="8" max="8" width="12.50390625" style="10" customWidth="1"/>
    <col min="9" max="9" width="12.625" style="10" customWidth="1"/>
    <col min="10" max="10" width="12.00390625" style="10" customWidth="1"/>
    <col min="11" max="11" width="13.00390625" style="10" customWidth="1"/>
    <col min="12" max="12" width="11.625" style="10" customWidth="1"/>
    <col min="13" max="13" width="12.875" style="10" customWidth="1"/>
    <col min="14" max="14" width="11.50390625" style="10" customWidth="1"/>
    <col min="15" max="15" width="10.625" style="10" customWidth="1"/>
    <col min="16" max="16" width="9.50390625" style="10" customWidth="1"/>
    <col min="17" max="16384" width="8.875" style="10" customWidth="1"/>
  </cols>
  <sheetData>
    <row r="1" s="110" customFormat="1" ht="15"/>
    <row r="2" s="110" customFormat="1" ht="15">
      <c r="B2" s="42" t="str">
        <f>'Roll-up'!B2</f>
        <v>Your Company Name</v>
      </c>
    </row>
    <row r="3" spans="2:16" s="110" customFormat="1" ht="16.5">
      <c r="B3" s="12" t="s">
        <v>104</v>
      </c>
      <c r="C3"/>
      <c r="D3"/>
      <c r="E3" s="14"/>
      <c r="F3" s="14"/>
      <c r="G3" s="14"/>
      <c r="H3" s="14"/>
      <c r="I3" s="14"/>
      <c r="J3" s="14"/>
      <c r="K3" s="14"/>
      <c r="L3" s="14"/>
      <c r="M3" s="14"/>
      <c r="N3" s="14"/>
      <c r="O3" s="14"/>
      <c r="P3" s="14"/>
    </row>
    <row r="4" spans="2:16" s="110" customFormat="1" ht="15">
      <c r="B4" s="35"/>
      <c r="C4" s="14"/>
      <c r="D4" s="14"/>
      <c r="E4" s="14"/>
      <c r="F4" s="14"/>
      <c r="G4" s="14"/>
      <c r="H4" s="14"/>
      <c r="I4" s="14"/>
      <c r="J4" s="14"/>
      <c r="K4" s="14"/>
      <c r="L4" s="14"/>
      <c r="M4" s="14"/>
      <c r="N4" s="14"/>
      <c r="O4" s="14"/>
      <c r="P4" s="14"/>
    </row>
    <row r="5" spans="2:16" ht="15">
      <c r="B5" s="35"/>
      <c r="C5" s="162" t="s">
        <v>6</v>
      </c>
      <c r="D5" s="163" t="s">
        <v>7</v>
      </c>
      <c r="E5" s="163" t="s">
        <v>8</v>
      </c>
      <c r="F5" s="163" t="s">
        <v>9</v>
      </c>
      <c r="G5" s="163" t="s">
        <v>10</v>
      </c>
      <c r="H5" s="163" t="s">
        <v>11</v>
      </c>
      <c r="I5" s="163" t="s">
        <v>12</v>
      </c>
      <c r="J5" s="163" t="s">
        <v>13</v>
      </c>
      <c r="K5" s="163" t="s">
        <v>14</v>
      </c>
      <c r="L5" s="163" t="s">
        <v>15</v>
      </c>
      <c r="M5" s="163" t="s">
        <v>16</v>
      </c>
      <c r="N5" s="164" t="s">
        <v>17</v>
      </c>
      <c r="O5" s="170" t="s">
        <v>101</v>
      </c>
      <c r="P5" s="171" t="s">
        <v>102</v>
      </c>
    </row>
    <row r="6" spans="2:16" ht="15">
      <c r="B6" s="176" t="s">
        <v>103</v>
      </c>
      <c r="C6" s="186">
        <v>25000</v>
      </c>
      <c r="D6" s="186">
        <v>20000</v>
      </c>
      <c r="E6" s="186">
        <v>15000</v>
      </c>
      <c r="F6" s="186">
        <v>10000</v>
      </c>
      <c r="G6" s="186">
        <v>5000</v>
      </c>
      <c r="H6" s="186">
        <v>250000</v>
      </c>
      <c r="I6" s="186">
        <v>225000</v>
      </c>
      <c r="J6" s="186">
        <v>200000</v>
      </c>
      <c r="K6" s="186">
        <v>175000</v>
      </c>
      <c r="L6" s="186">
        <v>150000</v>
      </c>
      <c r="M6" s="186">
        <v>125000</v>
      </c>
      <c r="N6" s="187">
        <v>100000</v>
      </c>
      <c r="O6" s="183">
        <f>SUM(C6:N6)</f>
        <v>1300000</v>
      </c>
      <c r="P6" s="179">
        <v>1</v>
      </c>
    </row>
    <row r="7" spans="2:16" ht="15">
      <c r="B7" s="30" t="s">
        <v>6</v>
      </c>
      <c r="C7" s="188"/>
      <c r="D7" s="189">
        <v>20000</v>
      </c>
      <c r="E7" s="189">
        <v>15000</v>
      </c>
      <c r="F7" s="189">
        <v>10000</v>
      </c>
      <c r="G7" s="189">
        <v>5000</v>
      </c>
      <c r="H7" s="189">
        <v>250000</v>
      </c>
      <c r="I7" s="189">
        <v>225000</v>
      </c>
      <c r="J7" s="189">
        <v>200000</v>
      </c>
      <c r="K7" s="189">
        <v>175000</v>
      </c>
      <c r="L7" s="189">
        <v>150000</v>
      </c>
      <c r="M7" s="189">
        <v>125000</v>
      </c>
      <c r="N7" s="190">
        <v>100000</v>
      </c>
      <c r="O7" s="184">
        <f>C7+SUM(D7:N7)</f>
        <v>1275000</v>
      </c>
      <c r="P7" s="175">
        <f>O7/$O$6</f>
        <v>0.9807692307692307</v>
      </c>
    </row>
    <row r="8" spans="2:16" ht="15">
      <c r="B8" s="12"/>
      <c r="C8" s="191" t="s">
        <v>7</v>
      </c>
      <c r="D8" s="192"/>
      <c r="E8" s="189">
        <v>15000</v>
      </c>
      <c r="F8" s="189">
        <v>10000</v>
      </c>
      <c r="G8" s="189">
        <v>5000</v>
      </c>
      <c r="H8" s="189">
        <v>250000</v>
      </c>
      <c r="I8" s="189">
        <v>225000</v>
      </c>
      <c r="J8" s="189">
        <v>200000</v>
      </c>
      <c r="K8" s="189">
        <v>175000</v>
      </c>
      <c r="L8" s="189">
        <v>150000</v>
      </c>
      <c r="M8" s="189">
        <v>125000</v>
      </c>
      <c r="N8" s="190">
        <v>100000</v>
      </c>
      <c r="O8" s="184">
        <f>C7+D8+SUM(E8:N8)</f>
        <v>1255000</v>
      </c>
      <c r="P8" s="175">
        <f aca="true" t="shared" si="0" ref="P8:P18">O8/$O$6</f>
        <v>0.9653846153846154</v>
      </c>
    </row>
    <row r="9" spans="2:16" ht="15">
      <c r="B9" s="12"/>
      <c r="C9" s="193"/>
      <c r="D9" s="191" t="s">
        <v>8</v>
      </c>
      <c r="E9" s="192"/>
      <c r="F9" s="189">
        <v>10000</v>
      </c>
      <c r="G9" s="189">
        <v>5000</v>
      </c>
      <c r="H9" s="189">
        <v>250000</v>
      </c>
      <c r="I9" s="189">
        <v>225000</v>
      </c>
      <c r="J9" s="189">
        <v>200000</v>
      </c>
      <c r="K9" s="189">
        <v>175000</v>
      </c>
      <c r="L9" s="189">
        <v>150000</v>
      </c>
      <c r="M9" s="189">
        <v>125000</v>
      </c>
      <c r="N9" s="190">
        <v>100000</v>
      </c>
      <c r="O9" s="184">
        <f>C7+D8+E9+SUM(F9:N9)</f>
        <v>1240000</v>
      </c>
      <c r="P9" s="175">
        <f t="shared" si="0"/>
        <v>0.9538461538461539</v>
      </c>
    </row>
    <row r="10" spans="2:16" ht="15">
      <c r="B10" s="12"/>
      <c r="C10" s="193"/>
      <c r="D10" s="193"/>
      <c r="E10" s="191" t="s">
        <v>9</v>
      </c>
      <c r="F10" s="192"/>
      <c r="G10" s="189">
        <v>5000</v>
      </c>
      <c r="H10" s="189">
        <v>250000</v>
      </c>
      <c r="I10" s="189">
        <v>225000</v>
      </c>
      <c r="J10" s="189">
        <v>200000</v>
      </c>
      <c r="K10" s="189">
        <v>175000</v>
      </c>
      <c r="L10" s="189">
        <v>150000</v>
      </c>
      <c r="M10" s="189">
        <v>125000</v>
      </c>
      <c r="N10" s="190">
        <v>100000</v>
      </c>
      <c r="O10" s="184">
        <f>C7+D8+E9+F10+SUM(G10:N10)</f>
        <v>1230000</v>
      </c>
      <c r="P10" s="175">
        <f t="shared" si="0"/>
        <v>0.9461538461538461</v>
      </c>
    </row>
    <row r="11" spans="2:16" ht="15">
      <c r="B11" s="318" t="s">
        <v>142</v>
      </c>
      <c r="C11" s="318"/>
      <c r="D11" s="318"/>
      <c r="E11" s="318"/>
      <c r="F11" s="191" t="s">
        <v>10</v>
      </c>
      <c r="G11" s="192"/>
      <c r="H11" s="189">
        <v>250000</v>
      </c>
      <c r="I11" s="189">
        <v>225000</v>
      </c>
      <c r="J11" s="189">
        <v>200000</v>
      </c>
      <c r="K11" s="189">
        <v>175000</v>
      </c>
      <c r="L11" s="189">
        <v>150000</v>
      </c>
      <c r="M11" s="189">
        <v>125000</v>
      </c>
      <c r="N11" s="190">
        <v>100000</v>
      </c>
      <c r="O11" s="184">
        <f>C7+D8+E9+F10+G11+SUM(H11:N11)</f>
        <v>1225000</v>
      </c>
      <c r="P11" s="175">
        <f t="shared" si="0"/>
        <v>0.9423076923076923</v>
      </c>
    </row>
    <row r="12" spans="2:16" ht="15">
      <c r="B12" s="318"/>
      <c r="C12" s="318"/>
      <c r="D12" s="318"/>
      <c r="E12" s="318"/>
      <c r="F12" s="193"/>
      <c r="G12" s="191" t="s">
        <v>11</v>
      </c>
      <c r="H12" s="192"/>
      <c r="I12" s="189">
        <v>225000</v>
      </c>
      <c r="J12" s="189">
        <v>200000</v>
      </c>
      <c r="K12" s="189">
        <v>175000</v>
      </c>
      <c r="L12" s="189">
        <v>150000</v>
      </c>
      <c r="M12" s="189">
        <v>125000</v>
      </c>
      <c r="N12" s="190">
        <v>100000</v>
      </c>
      <c r="O12" s="184">
        <f>C7+D8+E9+F10+G11+H12+SUM(I12:N12)</f>
        <v>975000</v>
      </c>
      <c r="P12" s="175">
        <f t="shared" si="0"/>
        <v>0.75</v>
      </c>
    </row>
    <row r="13" spans="2:16" ht="15">
      <c r="B13" s="318"/>
      <c r="C13" s="318"/>
      <c r="D13" s="318"/>
      <c r="E13" s="318"/>
      <c r="F13" s="193"/>
      <c r="G13" s="193"/>
      <c r="H13" s="191" t="s">
        <v>12</v>
      </c>
      <c r="I13" s="192"/>
      <c r="J13" s="189">
        <v>200000</v>
      </c>
      <c r="K13" s="189">
        <v>175000</v>
      </c>
      <c r="L13" s="189">
        <v>150000</v>
      </c>
      <c r="M13" s="189">
        <v>125000</v>
      </c>
      <c r="N13" s="190">
        <v>100000</v>
      </c>
      <c r="O13" s="184">
        <f>C7+D8+E9+F10+G11+H12+I13+SUM(J13:N13)</f>
        <v>750000</v>
      </c>
      <c r="P13" s="175">
        <f t="shared" si="0"/>
        <v>0.5769230769230769</v>
      </c>
    </row>
    <row r="14" spans="2:16" ht="15">
      <c r="B14" s="318"/>
      <c r="C14" s="318"/>
      <c r="D14" s="318"/>
      <c r="E14" s="318"/>
      <c r="F14" s="193"/>
      <c r="G14" s="193"/>
      <c r="H14" s="193"/>
      <c r="I14" s="191" t="s">
        <v>13</v>
      </c>
      <c r="J14" s="192"/>
      <c r="K14" s="189">
        <v>175000</v>
      </c>
      <c r="L14" s="189">
        <v>150000</v>
      </c>
      <c r="M14" s="189">
        <v>125000</v>
      </c>
      <c r="N14" s="190">
        <v>100000</v>
      </c>
      <c r="O14" s="184">
        <f>C7+D8+E9+F10+G11+H12+I13+J14+SUM(K14:N14)</f>
        <v>550000</v>
      </c>
      <c r="P14" s="175">
        <f t="shared" si="0"/>
        <v>0.4230769230769231</v>
      </c>
    </row>
    <row r="15" spans="2:16" ht="15">
      <c r="B15" s="318" t="s">
        <v>27</v>
      </c>
      <c r="C15" s="318"/>
      <c r="D15" s="318"/>
      <c r="E15" s="318"/>
      <c r="F15" s="193"/>
      <c r="G15" s="193"/>
      <c r="H15" s="193"/>
      <c r="I15" s="193"/>
      <c r="J15" s="191" t="s">
        <v>14</v>
      </c>
      <c r="K15" s="192"/>
      <c r="L15" s="189">
        <v>150000</v>
      </c>
      <c r="M15" s="189">
        <v>125000</v>
      </c>
      <c r="N15" s="190">
        <v>100000</v>
      </c>
      <c r="O15" s="184">
        <f>C7+D8+E9+F10+G11+H12+I13+J14+K15+SUM(L15:N15)</f>
        <v>375000</v>
      </c>
      <c r="P15" s="175">
        <f t="shared" si="0"/>
        <v>0.28846153846153844</v>
      </c>
    </row>
    <row r="16" spans="2:16" ht="15">
      <c r="B16" s="318"/>
      <c r="C16" s="318"/>
      <c r="D16" s="318"/>
      <c r="E16" s="318"/>
      <c r="F16" s="193"/>
      <c r="G16" s="193"/>
      <c r="H16" s="193"/>
      <c r="I16" s="193"/>
      <c r="J16" s="193"/>
      <c r="K16" s="191" t="s">
        <v>15</v>
      </c>
      <c r="L16" s="192"/>
      <c r="M16" s="189">
        <v>125000</v>
      </c>
      <c r="N16" s="190">
        <v>100000</v>
      </c>
      <c r="O16" s="184">
        <f>C7+D8+E9+F10+G11+H12+I13+J14+K15+L16+SUM(M16:N16)</f>
        <v>225000</v>
      </c>
      <c r="P16" s="175">
        <f t="shared" si="0"/>
        <v>0.17307692307692307</v>
      </c>
    </row>
    <row r="17" spans="2:16" ht="16.5">
      <c r="B17" s="318"/>
      <c r="C17" s="318"/>
      <c r="D17" s="318"/>
      <c r="E17" s="318"/>
      <c r="F17" s="195"/>
      <c r="G17"/>
      <c r="H17" s="193"/>
      <c r="I17" s="193"/>
      <c r="J17" s="193"/>
      <c r="K17" s="193"/>
      <c r="L17" s="191" t="s">
        <v>16</v>
      </c>
      <c r="M17" s="192"/>
      <c r="N17" s="190">
        <v>100000</v>
      </c>
      <c r="O17" s="184">
        <f>C7+D8+E9+F10+G11+H12+I13+J14+K15+L16+M17+N17</f>
        <v>100000</v>
      </c>
      <c r="P17" s="175">
        <f t="shared" si="0"/>
        <v>0.07692307692307693</v>
      </c>
    </row>
    <row r="18" spans="2:16" ht="15">
      <c r="B18" s="318"/>
      <c r="C18" s="318"/>
      <c r="D18" s="318"/>
      <c r="E18" s="318"/>
      <c r="F18" s="193" t="s">
        <v>145</v>
      </c>
      <c r="G18" s="193"/>
      <c r="H18" s="193"/>
      <c r="I18" s="193"/>
      <c r="J18" s="193"/>
      <c r="K18" s="193"/>
      <c r="L18" s="193"/>
      <c r="M18" s="191" t="s">
        <v>17</v>
      </c>
      <c r="N18" s="194"/>
      <c r="O18" s="185">
        <f>C7+D8+E9+F10+G11+H12+I13+J14+K15+L16+M17+N18</f>
        <v>0</v>
      </c>
      <c r="P18" s="177">
        <f t="shared" si="0"/>
        <v>0</v>
      </c>
    </row>
    <row r="19" spans="2:16" ht="15">
      <c r="B19" s="318"/>
      <c r="C19" s="318"/>
      <c r="D19" s="318"/>
      <c r="E19" s="318"/>
      <c r="F19" s="14"/>
      <c r="G19" s="14"/>
      <c r="H19" s="14"/>
      <c r="I19" s="14"/>
      <c r="J19" s="14"/>
      <c r="K19" s="14"/>
      <c r="L19" s="14"/>
      <c r="M19" s="14"/>
      <c r="N19" s="34"/>
      <c r="O19" s="14"/>
      <c r="P19" s="14"/>
    </row>
    <row r="20" spans="2:6" ht="15">
      <c r="B20" s="10"/>
      <c r="F20" s="10" t="s">
        <v>145</v>
      </c>
    </row>
    <row r="23" ht="15" customHeight="1">
      <c r="B23" s="10"/>
    </row>
    <row r="24" ht="15">
      <c r="B24" s="10"/>
    </row>
    <row r="25" ht="15">
      <c r="B25" s="10"/>
    </row>
    <row r="26" ht="15">
      <c r="B26" s="10"/>
    </row>
    <row r="29" ht="15">
      <c r="B29" s="10"/>
    </row>
    <row r="30" ht="15">
      <c r="B30" s="10"/>
    </row>
    <row r="31" ht="15">
      <c r="B31" s="10"/>
    </row>
    <row r="32" ht="15">
      <c r="B32" s="10"/>
    </row>
    <row r="33" ht="15">
      <c r="B33" s="10"/>
    </row>
  </sheetData>
  <sheetProtection/>
  <mergeCells count="2">
    <mergeCell ref="B11:E14"/>
    <mergeCell ref="B15:E19"/>
  </mergeCells>
  <printOptions/>
  <pageMargins left="0.75" right="0.75" top="1" bottom="1" header="0.5" footer="0.5"/>
  <pageSetup fitToHeight="0" fitToWidth="0"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Dirk</dc:creator>
  <cp:keywords/>
  <dc:description/>
  <cp:lastModifiedBy>akfowlkes</cp:lastModifiedBy>
  <cp:lastPrinted>2009-09-28T10:11:42Z</cp:lastPrinted>
  <dcterms:created xsi:type="dcterms:W3CDTF">2009-09-24T09:26:56Z</dcterms:created>
  <dcterms:modified xsi:type="dcterms:W3CDTF">2012-03-22T14:48:50Z</dcterms:modified>
  <cp:category/>
  <cp:version/>
  <cp:contentType/>
  <cp:contentStatus/>
</cp:coreProperties>
</file>